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65" yWindow="150" windowWidth="18150" windowHeight="9330" tabRatio="948"/>
  </bookViews>
  <sheets>
    <sheet name="Readme" sheetId="4" r:id="rId1"/>
    <sheet name="Table 1_sites" sheetId="1" r:id="rId2"/>
    <sheet name="Table 2_records" sheetId="3" r:id="rId3"/>
    <sheet name="Table S1_rejected" sheetId="2" r:id="rId4"/>
  </sheets>
  <definedNames>
    <definedName name="_xlnm.Print_Area" localSheetId="1">'Table 1_sites'!$A$1:$N$189</definedName>
    <definedName name="_xlnm.Print_Area" localSheetId="2">'Table 2_records'!$A$1:$J$338</definedName>
    <definedName name="_xlnm.Print_Area" localSheetId="3">'Table S1_rejected'!$A$1:$G$343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272" i="2" l="1"/>
  <c r="C272" i="2"/>
  <c r="C318" i="2"/>
  <c r="B318" i="2"/>
  <c r="C315" i="2"/>
  <c r="B315" i="2"/>
  <c r="C258" i="2"/>
  <c r="B258" i="2"/>
  <c r="C121" i="2"/>
  <c r="B121" i="2"/>
  <c r="C104" i="2"/>
  <c r="B104" i="2"/>
  <c r="E185" i="1"/>
  <c r="D185" i="1"/>
  <c r="E182" i="1"/>
  <c r="D182" i="1"/>
  <c r="E181" i="1"/>
  <c r="D181" i="1"/>
  <c r="D179" i="1"/>
  <c r="E171" i="1"/>
  <c r="D171" i="1"/>
  <c r="E170" i="1"/>
  <c r="D170" i="1"/>
  <c r="E169" i="1"/>
  <c r="D169" i="1"/>
  <c r="D167" i="1"/>
  <c r="E163" i="1"/>
  <c r="D163" i="1"/>
  <c r="D157" i="1"/>
  <c r="D155" i="1"/>
  <c r="D154" i="1"/>
  <c r="D151" i="1"/>
  <c r="E143" i="1"/>
  <c r="D143" i="1"/>
  <c r="D134" i="1"/>
  <c r="D133" i="1"/>
  <c r="D132" i="1"/>
  <c r="E130" i="1"/>
  <c r="D130" i="1"/>
  <c r="F126" i="1"/>
  <c r="E126" i="1"/>
  <c r="D126" i="1"/>
  <c r="E124" i="1"/>
  <c r="D124" i="1"/>
  <c r="D122" i="1"/>
  <c r="E120" i="1"/>
  <c r="D120" i="1"/>
  <c r="E116" i="1"/>
  <c r="D116" i="1"/>
  <c r="D113" i="1"/>
  <c r="D112" i="1"/>
  <c r="E107" i="1"/>
  <c r="D107" i="1"/>
  <c r="D104" i="1"/>
  <c r="D102" i="1"/>
  <c r="E101" i="1"/>
  <c r="D101" i="1"/>
  <c r="D99" i="1"/>
  <c r="E98" i="1"/>
  <c r="D98" i="1"/>
  <c r="D97" i="1"/>
  <c r="D94" i="1"/>
  <c r="D93" i="1"/>
  <c r="E89" i="1"/>
  <c r="D89" i="1"/>
  <c r="D87" i="1"/>
  <c r="D84" i="1"/>
  <c r="E82" i="1"/>
  <c r="D82" i="1"/>
  <c r="E73" i="1"/>
  <c r="D73" i="1"/>
  <c r="E71" i="1"/>
  <c r="D71" i="1"/>
  <c r="E69" i="1"/>
  <c r="D69" i="1"/>
  <c r="E67" i="1"/>
  <c r="D67" i="1"/>
  <c r="E57" i="1"/>
  <c r="D57" i="1"/>
  <c r="D54" i="1"/>
  <c r="E53" i="1"/>
  <c r="D53" i="1"/>
  <c r="E46" i="1"/>
  <c r="D46" i="1"/>
  <c r="D38" i="1"/>
  <c r="E37" i="1"/>
  <c r="D37" i="1"/>
  <c r="E35" i="1"/>
  <c r="D35" i="1"/>
  <c r="D31" i="1"/>
  <c r="E24" i="1"/>
  <c r="D24" i="1"/>
</calcChain>
</file>

<file path=xl/sharedStrings.xml><?xml version="1.0" encoding="utf-8"?>
<sst xmlns="http://schemas.openxmlformats.org/spreadsheetml/2006/main" count="6019" uniqueCount="1463">
  <si>
    <t>Notes:</t>
  </si>
  <si>
    <t>Proxy type abbreviations as follows: BSi = biogenic-silica content; DBD = dry bulk density; MAR = mass accumulation rate; MS = magnetic susceptibility; N, C, S = nitrogen, carbon, sulfur; OM = organic-matter content; TOC = total organic carbon</t>
  </si>
  <si>
    <t>Oldest and youngest ages are in calendar years before 1950 AD (yr BP)</t>
  </si>
  <si>
    <t>Chron score = Geochronology accuracy score calculated using the formulas and weighting factors in Appendix A and the "14C material" type listed in the adjacent column</t>
  </si>
  <si>
    <t>Site</t>
  </si>
  <si>
    <t>General location</t>
  </si>
  <si>
    <t>Lat (°)</t>
  </si>
  <si>
    <t>Lon (°)</t>
  </si>
  <si>
    <t>Elev (m)</t>
  </si>
  <si>
    <t>Source</t>
  </si>
  <si>
    <t>Proxy</t>
  </si>
  <si>
    <t>Oldest (yr BP)</t>
  </si>
  <si>
    <t>Youngest (yr BP)</t>
  </si>
  <si>
    <t>Resolution (yr)</t>
  </si>
  <si>
    <t>14C material</t>
  </si>
  <si>
    <t>Chron-score</t>
  </si>
  <si>
    <t>Citation</t>
  </si>
  <si>
    <t>Alaska and Yukon</t>
  </si>
  <si>
    <t>andy</t>
  </si>
  <si>
    <t>Andy Lake</t>
  </si>
  <si>
    <t>Northwest Territory</t>
  </si>
  <si>
    <t>lake</t>
  </si>
  <si>
    <t>pollen</t>
  </si>
  <si>
    <t>1</t>
  </si>
  <si>
    <t>Viau &amp; Gajewski 2009; Szeicz et al. 1995</t>
  </si>
  <si>
    <t>bells</t>
  </si>
  <si>
    <t>Bell's Lake</t>
  </si>
  <si>
    <t>3</t>
  </si>
  <si>
    <t>candelabra</t>
  </si>
  <si>
    <t>Candelabra Lake</t>
  </si>
  <si>
    <t>Yukon</t>
  </si>
  <si>
    <t>2</t>
  </si>
  <si>
    <t>Viau &amp; Gajewski 2009; Cwynar &amp; Spear 1995</t>
  </si>
  <si>
    <t>dune</t>
  </si>
  <si>
    <t>Dune Lake</t>
  </si>
  <si>
    <t>Interior Alaska</t>
  </si>
  <si>
    <t>d13C.bulk_organics</t>
  </si>
  <si>
    <t>4</t>
  </si>
  <si>
    <t>Finney et al. 2012</t>
  </si>
  <si>
    <t>farewell</t>
  </si>
  <si>
    <t>Farewell Lake</t>
  </si>
  <si>
    <t>MgCa.ostracodes</t>
  </si>
  <si>
    <t>Hu et al. 1998</t>
  </si>
  <si>
    <t>GGC19</t>
  </si>
  <si>
    <t>GGC-19</t>
  </si>
  <si>
    <t>Chukchi Sea</t>
  </si>
  <si>
    <t>marine</t>
  </si>
  <si>
    <t>d18O.forams; dinocysts; dinocysts; dinocysts</t>
  </si>
  <si>
    <t>Farmer et al. 2011</t>
  </si>
  <si>
    <t>greyling</t>
  </si>
  <si>
    <t>Greyling Lake</t>
  </si>
  <si>
    <t>S Alaska</t>
  </si>
  <si>
    <t>OM</t>
  </si>
  <si>
    <t>Mckay &amp; Kaufman 2009</t>
  </si>
  <si>
    <t>hail</t>
  </si>
  <si>
    <t>Hail Lake</t>
  </si>
  <si>
    <t>Viau &amp; Gajewski 2009; Cwynar 1995</t>
  </si>
  <si>
    <t>hallet</t>
  </si>
  <si>
    <t>Hallet Lake</t>
  </si>
  <si>
    <t>OM; BSi</t>
  </si>
  <si>
    <t>HLY0501</t>
  </si>
  <si>
    <t>HLY0501-05</t>
  </si>
  <si>
    <t>dinocysts</t>
  </si>
  <si>
    <t>de Vernal et al. 2013</t>
  </si>
  <si>
    <t>honeymoon</t>
  </si>
  <si>
    <t>Honeymoon Pond</t>
  </si>
  <si>
    <t>Viau &amp; Gajewski 2009; Cwynar &amp; Spear 1991</t>
  </si>
  <si>
    <t>hudson</t>
  </si>
  <si>
    <t>Hudson Lake</t>
  </si>
  <si>
    <t>chironomids</t>
  </si>
  <si>
    <t>Clegg et al. 2011</t>
  </si>
  <si>
    <t>jellybean</t>
  </si>
  <si>
    <t>Jellybean Lake</t>
  </si>
  <si>
    <t>d18O.calcite</t>
  </si>
  <si>
    <t>Anderson et al. 2005</t>
  </si>
  <si>
    <t>kusawa</t>
  </si>
  <si>
    <t>Kusawa Lake</t>
  </si>
  <si>
    <t>SW Yukon</t>
  </si>
  <si>
    <t>BSi</t>
  </si>
  <si>
    <t>Chakraborty et al. 2010</t>
  </si>
  <si>
    <t>lily</t>
  </si>
  <si>
    <t>Lily Lake</t>
  </si>
  <si>
    <t>Alaska</t>
  </si>
  <si>
    <t>Cwynar 1990</t>
  </si>
  <si>
    <t>logan</t>
  </si>
  <si>
    <t>Mt Logan</t>
  </si>
  <si>
    <t>ice</t>
  </si>
  <si>
    <t>d18O.ice</t>
  </si>
  <si>
    <t>NA</t>
  </si>
  <si>
    <t>Fisher et al. 2008</t>
  </si>
  <si>
    <t>lonespruce</t>
  </si>
  <si>
    <t>Lone Spruce Pond</t>
  </si>
  <si>
    <t>SW Alaska</t>
  </si>
  <si>
    <t>Kaufman et al. 2012</t>
  </si>
  <si>
    <t>mica</t>
  </si>
  <si>
    <t>Mica Lake</t>
  </si>
  <si>
    <t>d18O.diatom</t>
  </si>
  <si>
    <t>meleze</t>
  </si>
  <si>
    <t>Lac Meleze</t>
  </si>
  <si>
    <t>moose</t>
  </si>
  <si>
    <t>Moose Lake</t>
  </si>
  <si>
    <t>Clegg et al. 2010</t>
  </si>
  <si>
    <t>P1B3</t>
  </si>
  <si>
    <t>P1/B3</t>
  </si>
  <si>
    <t>dinocysts; dinocysts</t>
  </si>
  <si>
    <t>de Vernal et al. 2005</t>
  </si>
  <si>
    <t>quartz</t>
  </si>
  <si>
    <t>Quartz Lake</t>
  </si>
  <si>
    <t>rainbow</t>
  </si>
  <si>
    <t>Rainbow Lake</t>
  </si>
  <si>
    <t>ranger</t>
  </si>
  <si>
    <t>Ranger Lake</t>
  </si>
  <si>
    <t>Viau &amp; Gajewski 2009; Brubaker et al. 1983</t>
  </si>
  <si>
    <t>screaminglynx</t>
  </si>
  <si>
    <t>Screaming Lynx Lake</t>
  </si>
  <si>
    <t>takahula</t>
  </si>
  <si>
    <t>Takahula Lake</t>
  </si>
  <si>
    <t>Clegg &amp; Hu 2010</t>
  </si>
  <si>
    <t>trout</t>
  </si>
  <si>
    <t>Trout Lake - combined</t>
  </si>
  <si>
    <t>N Yukon</t>
  </si>
  <si>
    <t>chironomids; chironomids</t>
  </si>
  <si>
    <t>Irvine et al. 2012</t>
  </si>
  <si>
    <t>upper_fly</t>
  </si>
  <si>
    <t>Upper Fly Lake</t>
  </si>
  <si>
    <t>S Yukon</t>
  </si>
  <si>
    <t>Bunbury &amp; Gajewski 2009</t>
  </si>
  <si>
    <t>waskey</t>
  </si>
  <si>
    <t>Waskey Lake</t>
  </si>
  <si>
    <t>DBD, OM</t>
  </si>
  <si>
    <t>Levy et al. 2004</t>
  </si>
  <si>
    <t>wolverine</t>
  </si>
  <si>
    <t>Wolverine Lake - April Core</t>
  </si>
  <si>
    <t>N Alaska</t>
  </si>
  <si>
    <t>MAR</t>
  </si>
  <si>
    <t>Mann et al. 2002</t>
  </si>
  <si>
    <t>Canadian islands and Greenland</t>
  </si>
  <si>
    <t>agassiz</t>
  </si>
  <si>
    <t>Agassiz</t>
  </si>
  <si>
    <t>Greenland</t>
  </si>
  <si>
    <t>d18O.ice; ice.melt</t>
  </si>
  <si>
    <t>Vinther et al. 2009</t>
  </si>
  <si>
    <t>akvaquak</t>
  </si>
  <si>
    <t>Akvaquak Lake</t>
  </si>
  <si>
    <t>Baffin Island</t>
  </si>
  <si>
    <t>Frechétte &amp; de Vernal 2009</t>
  </si>
  <si>
    <t>ARC3</t>
  </si>
  <si>
    <t>ARC-3</t>
  </si>
  <si>
    <t>Barrow Strait</t>
  </si>
  <si>
    <t>IP25</t>
  </si>
  <si>
    <t>Vare 2009; Belt et al. 2010</t>
  </si>
  <si>
    <t>BC01</t>
  </si>
  <si>
    <t>Melville Peninsula</t>
  </si>
  <si>
    <t>OM, MS; BSi</t>
  </si>
  <si>
    <t>Peros et al. 2010</t>
  </si>
  <si>
    <t>big_round</t>
  </si>
  <si>
    <t>Big Round Lake</t>
  </si>
  <si>
    <t>MS</t>
  </si>
  <si>
    <t>Thomas et al. 2010</t>
  </si>
  <si>
    <t>braya_so</t>
  </si>
  <si>
    <t>Braya Sø</t>
  </si>
  <si>
    <t>Kangerlussuaq</t>
  </si>
  <si>
    <t>alkenones</t>
  </si>
  <si>
    <t>century</t>
  </si>
  <si>
    <t>Camp Century</t>
  </si>
  <si>
    <t>DA05</t>
  </si>
  <si>
    <t>Kangersuneq fjord</t>
  </si>
  <si>
    <t>forams</t>
  </si>
  <si>
    <t>Lloyd 2007</t>
  </si>
  <si>
    <t>devon</t>
  </si>
  <si>
    <t>Devon Ice Cap</t>
  </si>
  <si>
    <t>Nunavut</t>
  </si>
  <si>
    <t>Fisher et al. 1983 (updated by author)</t>
  </si>
  <si>
    <t>Dye3</t>
  </si>
  <si>
    <t>Dye-3</t>
  </si>
  <si>
    <t>Vinther et al. 2006</t>
  </si>
  <si>
    <t>flower_valley</t>
  </si>
  <si>
    <t>Flower Valley Lake</t>
  </si>
  <si>
    <t>S Greenland</t>
  </si>
  <si>
    <t>dD</t>
  </si>
  <si>
    <t>Balascio et al. 2013</t>
  </si>
  <si>
    <t>GISP2</t>
  </si>
  <si>
    <t>Alley 2000</t>
  </si>
  <si>
    <t>GRIP</t>
  </si>
  <si>
    <t>hjort</t>
  </si>
  <si>
    <t>Hjort Lake</t>
  </si>
  <si>
    <t>Store Koldewey</t>
  </si>
  <si>
    <t>HU84</t>
  </si>
  <si>
    <t>HU84-030-021</t>
  </si>
  <si>
    <t>SW of Greenland</t>
  </si>
  <si>
    <t>HU90</t>
  </si>
  <si>
    <t>HU90-013-017</t>
  </si>
  <si>
    <t>HU91</t>
  </si>
  <si>
    <t>HU91-039-008 PC</t>
  </si>
  <si>
    <t>Baffin Bay</t>
  </si>
  <si>
    <t>igaliku</t>
  </si>
  <si>
    <t>Igaliku Lake</t>
  </si>
  <si>
    <t>Southern Greenland</t>
  </si>
  <si>
    <t>pollen.flux</t>
  </si>
  <si>
    <t>Massa et al. 2012</t>
  </si>
  <si>
    <t>iglutalik</t>
  </si>
  <si>
    <t>Iglutalk Lake</t>
  </si>
  <si>
    <t>jake</t>
  </si>
  <si>
    <t>Jake Lake</t>
  </si>
  <si>
    <t>Kerwin et al. 2004; Miller et al. 2005</t>
  </si>
  <si>
    <t>LS009</t>
  </si>
  <si>
    <t>2004-804-009</t>
  </si>
  <si>
    <t>Lancaster Sound</t>
  </si>
  <si>
    <t>Ledu et al. 2010; de Vernal et al. 2013</t>
  </si>
  <si>
    <t>MD99-2227</t>
  </si>
  <si>
    <t>naujg1</t>
  </si>
  <si>
    <t>NAUJG1-1</t>
  </si>
  <si>
    <t>W Greenland</t>
  </si>
  <si>
    <t>mineral.content</t>
  </si>
  <si>
    <t>Willemse &amp; Törnqvist 1999</t>
  </si>
  <si>
    <t>NGRIP</t>
  </si>
  <si>
    <t>Vinther et al. 2006; NorthGRIP members 2004</t>
  </si>
  <si>
    <t>north</t>
  </si>
  <si>
    <t>North Lake</t>
  </si>
  <si>
    <t>OM; BSi; chironomids</t>
  </si>
  <si>
    <t>Axford et al. 2013</t>
  </si>
  <si>
    <t>penny</t>
  </si>
  <si>
    <t>Penny Ice Cap</t>
  </si>
  <si>
    <t>d18O.ice; d18O.ice</t>
  </si>
  <si>
    <t>Fisher et al. 1998</t>
  </si>
  <si>
    <t>qipisirargo</t>
  </si>
  <si>
    <t>Qipisarqo Lake</t>
  </si>
  <si>
    <t>pollen; BSi</t>
  </si>
  <si>
    <t>Frechétte &amp; de Vernal 2009; Kaplan et al. 2002</t>
  </si>
  <si>
    <t>renland</t>
  </si>
  <si>
    <t>Renland</t>
  </si>
  <si>
    <t>d18O</t>
  </si>
  <si>
    <t>sfl4-1</t>
  </si>
  <si>
    <t>SFL-1</t>
  </si>
  <si>
    <t>SP02</t>
  </si>
  <si>
    <t>OM; MS</t>
  </si>
  <si>
    <t>Adams &amp; Finkelstein 2010</t>
  </si>
  <si>
    <t>SS1381</t>
  </si>
  <si>
    <t>OM.flux, mineral.flux</t>
  </si>
  <si>
    <t>Anderson et al. 2012</t>
  </si>
  <si>
    <t>SS16</t>
  </si>
  <si>
    <t>diatoms</t>
  </si>
  <si>
    <t>Perren et al. 2012</t>
  </si>
  <si>
    <t>SS49</t>
  </si>
  <si>
    <t>SS8</t>
  </si>
  <si>
    <t>mineral.flux, OM.flux</t>
  </si>
  <si>
    <t>Fennoscandia</t>
  </si>
  <si>
    <t>arapisto</t>
  </si>
  <si>
    <t>Arapisto</t>
  </si>
  <si>
    <t>S Finland</t>
  </si>
  <si>
    <t>Sarmaja-Korjonen &amp; Seppä 2007</t>
  </si>
  <si>
    <t>austerkjosen</t>
  </si>
  <si>
    <t>Austerkjosen</t>
  </si>
  <si>
    <t>Nordland</t>
  </si>
  <si>
    <t>Seppä et al. 2009</t>
  </si>
  <si>
    <t>berkut</t>
  </si>
  <si>
    <t>Berkut</t>
  </si>
  <si>
    <t>Kola Peninsula</t>
  </si>
  <si>
    <t>Ilyashuk et al. 2005</t>
  </si>
  <si>
    <t>bjornfjelltjorn</t>
  </si>
  <si>
    <t>Bjørnfjelltjørn</t>
  </si>
  <si>
    <t>N Norway</t>
  </si>
  <si>
    <t>Seppä et al. 2009; Brooks 2006</t>
  </si>
  <si>
    <t>brurskardstjorni</t>
  </si>
  <si>
    <t>Brurskardstjørni</t>
  </si>
  <si>
    <t>S Norway</t>
  </si>
  <si>
    <t>Velle et al. 2005</t>
  </si>
  <si>
    <t>chuna</t>
  </si>
  <si>
    <t>Chuna Lake</t>
  </si>
  <si>
    <t>d18O.diatoms; pollen</t>
  </si>
  <si>
    <t>Jones et al. 2004; Solovieva et al. 2005</t>
  </si>
  <si>
    <t>dalene</t>
  </si>
  <si>
    <t>Dalene</t>
  </si>
  <si>
    <t>Eide et al. 2006; Seppä et al. 2009</t>
  </si>
  <si>
    <t>dalmutladdo</t>
  </si>
  <si>
    <t>Dalmutladdo</t>
  </si>
  <si>
    <t>Bjune et al. 2004</t>
  </si>
  <si>
    <t>dravladalsvatn</t>
  </si>
  <si>
    <t>Dravladalsvatn</t>
  </si>
  <si>
    <t>Folgefonna</t>
  </si>
  <si>
    <t>DBD</t>
  </si>
  <si>
    <t>Bakke et al. 2005</t>
  </si>
  <si>
    <t>fauske</t>
  </si>
  <si>
    <t>Fauske</t>
  </si>
  <si>
    <t>speleothem</t>
  </si>
  <si>
    <t>Linge et al. 2009</t>
  </si>
  <si>
    <t>fiskebolvatnet</t>
  </si>
  <si>
    <t>Fiskebølvatnet</t>
  </si>
  <si>
    <t>NW Norway</t>
  </si>
  <si>
    <t>mass.flux</t>
  </si>
  <si>
    <t>Balascio &amp; Bradley 2012</t>
  </si>
  <si>
    <t>flarken</t>
  </si>
  <si>
    <t>Flarken</t>
  </si>
  <si>
    <t>C Sweden</t>
  </si>
  <si>
    <t>Seppä et al. 2005</t>
  </si>
  <si>
    <t>flotatjonn</t>
  </si>
  <si>
    <t>Flotatjønn</t>
  </si>
  <si>
    <t>gammelheimvatnet</t>
  </si>
  <si>
    <t>Gammelheimvatnet</t>
  </si>
  <si>
    <t>gilltjarnen</t>
  </si>
  <si>
    <t>Gilltjärnen</t>
  </si>
  <si>
    <t>chironomids; pollen</t>
  </si>
  <si>
    <t>Antonsson et al. 2006</t>
  </si>
  <si>
    <t>gloppsjon</t>
  </si>
  <si>
    <t>Lilla Gloppsjön</t>
  </si>
  <si>
    <t>grostjorn</t>
  </si>
  <si>
    <t>Grostjørna</t>
  </si>
  <si>
    <t>gunnarsfjorden</t>
  </si>
  <si>
    <t>Over Gunnarsfjorden</t>
  </si>
  <si>
    <t>Allen et al. 2007</t>
  </si>
  <si>
    <t>haugtjern</t>
  </si>
  <si>
    <t>Haugtjern</t>
  </si>
  <si>
    <t>Velle et al. 2005; Eide et al. 2006; Seppä et al. 2009</t>
  </si>
  <si>
    <t>holebudalen</t>
  </si>
  <si>
    <t>Holebudalen</t>
  </si>
  <si>
    <t>pollen; chironomids</t>
  </si>
  <si>
    <t>igelsjon</t>
  </si>
  <si>
    <t>Igelsjön</t>
  </si>
  <si>
    <t>Hammarlund et al. 2003</t>
  </si>
  <si>
    <t>isbenttjonn</t>
  </si>
  <si>
    <t>Isbenttjønn</t>
  </si>
  <si>
    <t>jarburvatnet</t>
  </si>
  <si>
    <t>Jarburvatnet</t>
  </si>
  <si>
    <t>SW Norway</t>
  </si>
  <si>
    <t>OM,MS</t>
  </si>
  <si>
    <t>Nesje et al. 2001</t>
  </si>
  <si>
    <t>kinnshaugen</t>
  </si>
  <si>
    <t>Kinnshaugen</t>
  </si>
  <si>
    <t>kjennsvatn</t>
  </si>
  <si>
    <t>Austre Kjennsvatnet</t>
  </si>
  <si>
    <t>Bakke et al. 2010</t>
  </si>
  <si>
    <t>klotjarnen</t>
  </si>
  <si>
    <t>Klotjärnen</t>
  </si>
  <si>
    <t>kortlanda</t>
  </si>
  <si>
    <t>Kortlandamossen1</t>
  </si>
  <si>
    <t>peat</t>
  </si>
  <si>
    <t>humification_index; humification_index</t>
  </si>
  <si>
    <t>Borgmark &amp; Wastegård 2008</t>
  </si>
  <si>
    <t>KP2</t>
  </si>
  <si>
    <t>KP-2</t>
  </si>
  <si>
    <t>Seppä et al. 2008; Seppä et al. 2009</t>
  </si>
  <si>
    <t>laihalampi</t>
  </si>
  <si>
    <t>Laihalampi</t>
  </si>
  <si>
    <t>Heikkilä &amp; Seppä 2003</t>
  </si>
  <si>
    <t>lake850</t>
  </si>
  <si>
    <t>N Sweden</t>
  </si>
  <si>
    <t>chironomids; diatoms; d18O.diatoms</t>
  </si>
  <si>
    <t>Larouque &amp; Bigler 2004; Shemesh et al. 2001</t>
  </si>
  <si>
    <t>lapland</t>
  </si>
  <si>
    <t>Lapland</t>
  </si>
  <si>
    <t>tree</t>
  </si>
  <si>
    <t>width</t>
  </si>
  <si>
    <t>Helama et al. 2010</t>
  </si>
  <si>
    <t>liltlvatn</t>
  </si>
  <si>
    <t>Litlvatnet</t>
  </si>
  <si>
    <t>myrvatn</t>
  </si>
  <si>
    <t>Myrvatnet</t>
  </si>
  <si>
    <t>nattmalsvatn</t>
  </si>
  <si>
    <t>Nattmålsvatn</t>
  </si>
  <si>
    <t>SE Norway</t>
  </si>
  <si>
    <t>Janbu et al. 2011</t>
  </si>
  <si>
    <t>nautajarvi</t>
  </si>
  <si>
    <t>Nautajärvi</t>
  </si>
  <si>
    <t>Ojala et al. 2008; Seppä et al. 2009</t>
  </si>
  <si>
    <t>nerfloen</t>
  </si>
  <si>
    <t>Nerfloen</t>
  </si>
  <si>
    <t>W Norway</t>
  </si>
  <si>
    <t>multi-proxy PC score</t>
  </si>
  <si>
    <t>Vasskog et al. 2012</t>
  </si>
  <si>
    <t>njakajaure</t>
  </si>
  <si>
    <t>Voulep Njakajaure</t>
  </si>
  <si>
    <t>Bigler et al. 2006; Barnekow et al. 1998</t>
  </si>
  <si>
    <t>njulla</t>
  </si>
  <si>
    <t>Njulla</t>
  </si>
  <si>
    <t>diatoms; chironomids</t>
  </si>
  <si>
    <t>Bigler et al. 2003</t>
  </si>
  <si>
    <t>oykjamyrtjorn</t>
  </si>
  <si>
    <t>Vestre Økjamyrttjørn</t>
  </si>
  <si>
    <t>Bjune et al. 2005; Velle et al. 2005</t>
  </si>
  <si>
    <t>raigastvere</t>
  </si>
  <si>
    <t>Raigastvere</t>
  </si>
  <si>
    <t>Estonia</t>
  </si>
  <si>
    <t>Seppä &amp; Poska 2004</t>
  </si>
  <si>
    <t>ratasjoen</t>
  </si>
  <si>
    <t>Råtasjøen</t>
  </si>
  <si>
    <t>reiarsdalsvatnet</t>
  </si>
  <si>
    <t>Reiarsdalvatnet</t>
  </si>
  <si>
    <t>ruila</t>
  </si>
  <si>
    <t>Ruila</t>
  </si>
  <si>
    <t>rystad</t>
  </si>
  <si>
    <t>Rystad 1</t>
  </si>
  <si>
    <t>humification_index</t>
  </si>
  <si>
    <t>Vorren et al. 2012</t>
  </si>
  <si>
    <t>saarikko</t>
  </si>
  <si>
    <t>Saarikko</t>
  </si>
  <si>
    <t>E Finland</t>
  </si>
  <si>
    <t>Heikkilä et al. 2010</t>
  </si>
  <si>
    <t>sellevollmyra</t>
  </si>
  <si>
    <t>Sellevollmyra</t>
  </si>
  <si>
    <t>Vorren et al. 2007</t>
  </si>
  <si>
    <t>sjuuodjijaure</t>
  </si>
  <si>
    <t>Sjuodjijaure</t>
  </si>
  <si>
    <t>pollen; chironomids; diatoms</t>
  </si>
  <si>
    <t>Rosén et al. 2001</t>
  </si>
  <si>
    <t>soylegrotta</t>
  </si>
  <si>
    <t>Søylegrotta</t>
  </si>
  <si>
    <t>Lauritzen &amp; Lundberg 1999</t>
  </si>
  <si>
    <t>spaime</t>
  </si>
  <si>
    <t>Spåime</t>
  </si>
  <si>
    <t>Hammarlund et al. 2004; Velle et al. 2005</t>
  </si>
  <si>
    <t>stomyren</t>
  </si>
  <si>
    <t>Stömyren</t>
  </si>
  <si>
    <t>svanavatnet</t>
  </si>
  <si>
    <t>Svanåvatnet</t>
  </si>
  <si>
    <t>Bjune &amp; Birks 2008</t>
  </si>
  <si>
    <t>svartkalstjarn</t>
  </si>
  <si>
    <t>Svartkälstjärn</t>
  </si>
  <si>
    <t>NE Sweden</t>
  </si>
  <si>
    <t>St Amour et al. 2010</t>
  </si>
  <si>
    <t>svartvatnet</t>
  </si>
  <si>
    <t>Svartvatnet</t>
  </si>
  <si>
    <t>tiavatnet</t>
  </si>
  <si>
    <t>Tiåvatnet</t>
  </si>
  <si>
    <t>tibetanus</t>
  </si>
  <si>
    <t>Tibetanus</t>
  </si>
  <si>
    <t>pollen, pollen; d18O</t>
  </si>
  <si>
    <t>Hammarlund et al. 2002</t>
  </si>
  <si>
    <t>tornetrask</t>
  </si>
  <si>
    <t>Torneträsk</t>
  </si>
  <si>
    <t>Grudd et al. 2002</t>
  </si>
  <si>
    <t>toskaljavri</t>
  </si>
  <si>
    <t>Toskaljavri</t>
  </si>
  <si>
    <t>N Finland</t>
  </si>
  <si>
    <t>Seppä &amp; Birks 2002; Seppä et al. 2002, 2009</t>
  </si>
  <si>
    <t>trehorningen</t>
  </si>
  <si>
    <t>Trehörningen</t>
  </si>
  <si>
    <t>Antonsson &amp; Seppä 2007</t>
  </si>
  <si>
    <t>trettetjorn</t>
  </si>
  <si>
    <t>Trettetjørn</t>
  </si>
  <si>
    <t>Bjune et al. 2005</t>
  </si>
  <si>
    <t>tsuolbmajavri</t>
  </si>
  <si>
    <t>Tsuolbmajavri</t>
  </si>
  <si>
    <t>diatoms; chironomids; pollen</t>
  </si>
  <si>
    <t>Korhola et al. 2000, 2002; Seppä et al. 2001, 2009</t>
  </si>
  <si>
    <t>vikjordvatnet</t>
  </si>
  <si>
    <t>Vikjordavatnet</t>
  </si>
  <si>
    <t>Northwest Norway</t>
  </si>
  <si>
    <t>OM.flux</t>
  </si>
  <si>
    <t>vuoskkujavri</t>
  </si>
  <si>
    <t>Vuoskkujavri</t>
  </si>
  <si>
    <t>chironomids; diatoms; pollen</t>
  </si>
  <si>
    <t>Bigler et al. 2002</t>
  </si>
  <si>
    <t>yarnyshnoe</t>
  </si>
  <si>
    <t>Yarnishnoe</t>
  </si>
  <si>
    <t>Seppä et al. 2008</t>
  </si>
  <si>
    <t>Mainland Canada</t>
  </si>
  <si>
    <t>2005-804</t>
  </si>
  <si>
    <t>2005‐804‐006</t>
  </si>
  <si>
    <t>Victoria Strait</t>
  </si>
  <si>
    <t>ARC4</t>
  </si>
  <si>
    <t>ARC-4</t>
  </si>
  <si>
    <t>Belt et al. 2010</t>
  </si>
  <si>
    <t>ARC5</t>
  </si>
  <si>
    <t>ARC-5</t>
  </si>
  <si>
    <t>Dease Strait</t>
  </si>
  <si>
    <t>ennadai</t>
  </si>
  <si>
    <t>Ennadai Lake</t>
  </si>
  <si>
    <t>Viau &amp; Gajewski 2009; Bender et al. 1967</t>
  </si>
  <si>
    <t>JR01</t>
  </si>
  <si>
    <t>Boothia Peninsula</t>
  </si>
  <si>
    <t>Zabenskie &amp; Gajewski 2007</t>
  </si>
  <si>
    <t>k2</t>
  </si>
  <si>
    <t>Lake K2</t>
  </si>
  <si>
    <t>N Québec</t>
  </si>
  <si>
    <t>Fallu et al. 2005</t>
  </si>
  <si>
    <t>KR02</t>
  </si>
  <si>
    <t>Victoria Island</t>
  </si>
  <si>
    <t>BSi; pollen</t>
  </si>
  <si>
    <t>Peros &amp; Gajewski 2008</t>
  </si>
  <si>
    <t>LR01</t>
  </si>
  <si>
    <t>E Hudson Bay</t>
  </si>
  <si>
    <t>Gajewski et al 1993</t>
  </si>
  <si>
    <t>s53s52</t>
  </si>
  <si>
    <t>S52/S53</t>
  </si>
  <si>
    <t>Saskatchewan</t>
  </si>
  <si>
    <t>d13C; d13C</t>
  </si>
  <si>
    <t>Tillman et al. 2010</t>
  </si>
  <si>
    <t>toronto</t>
  </si>
  <si>
    <t>Toronto Lake</t>
  </si>
  <si>
    <t>C Canada</t>
  </si>
  <si>
    <t>d18O.cellulose</t>
  </si>
  <si>
    <t>unit</t>
  </si>
  <si>
    <t>Unit Lake</t>
  </si>
  <si>
    <t>W Hudson Bay</t>
  </si>
  <si>
    <t>ARM/IRM</t>
  </si>
  <si>
    <t>Camill et al. 2012</t>
  </si>
  <si>
    <t>whatever</t>
  </si>
  <si>
    <t>Whatever Lake</t>
  </si>
  <si>
    <t>North Atlantic and Iceland</t>
  </si>
  <si>
    <t>B997-321</t>
  </si>
  <si>
    <t>W Iceland</t>
  </si>
  <si>
    <t>d18O.foram</t>
  </si>
  <si>
    <t>Smith et al. 2005</t>
  </si>
  <si>
    <t>GIK23258</t>
  </si>
  <si>
    <t>GIK23258-2/3</t>
  </si>
  <si>
    <t>Norwegian Sea</t>
  </si>
  <si>
    <t>d18O.foram; forams.pl</t>
  </si>
  <si>
    <t>Sarnthein et al. 2003</t>
  </si>
  <si>
    <t>haukdalsvatn</t>
  </si>
  <si>
    <t>Haukdalsvatn</t>
  </si>
  <si>
    <t>Iceland</t>
  </si>
  <si>
    <t>Geirsdottir et al. 2013; Larsen et al. 2012</t>
  </si>
  <si>
    <t>hvitarvatn</t>
  </si>
  <si>
    <t>Hvitarvatn</t>
  </si>
  <si>
    <t>JM01-1199</t>
  </si>
  <si>
    <t>T88-2, JM01-1199</t>
  </si>
  <si>
    <t>Hald et al. 2007</t>
  </si>
  <si>
    <t>JM96-1207</t>
  </si>
  <si>
    <t>Denmark Strait</t>
  </si>
  <si>
    <t>JR51-GC35</t>
  </si>
  <si>
    <t>North of Iceland</t>
  </si>
  <si>
    <t>Bendle &amp; Rosell-Melé 2007</t>
  </si>
  <si>
    <t>LO09</t>
  </si>
  <si>
    <t>LO09-14</t>
  </si>
  <si>
    <t>Reykjanes Ridge</t>
  </si>
  <si>
    <t>Berner et al. 2008</t>
  </si>
  <si>
    <t>MD95-2011</t>
  </si>
  <si>
    <t>MD95-2011, JM997-948/2A BC</t>
  </si>
  <si>
    <t>5</t>
  </si>
  <si>
    <t>Berner et al. 2010; Calvo et al. 2002; Andersson et al. 2003; Risebrobakken et al. 2003</t>
  </si>
  <si>
    <t>MD95-2015</t>
  </si>
  <si>
    <t>Northeast  Atlantic</t>
  </si>
  <si>
    <t>Giraudeau et al. 2000; Marchal et al. 2002</t>
  </si>
  <si>
    <t>MD99-2256</t>
  </si>
  <si>
    <t>SW Iceland</t>
  </si>
  <si>
    <t>MD99-2264</t>
  </si>
  <si>
    <t>NW Iceland</t>
  </si>
  <si>
    <t>MD99-2269</t>
  </si>
  <si>
    <t>Justwan et al. 2008</t>
  </si>
  <si>
    <t>MD99-2317</t>
  </si>
  <si>
    <t>SE Greenland Shelf</t>
  </si>
  <si>
    <t>d18O.foram; IRD</t>
  </si>
  <si>
    <t>Jennings et al. 2011</t>
  </si>
  <si>
    <t>MD99-2322</t>
  </si>
  <si>
    <t>d18O.foram; IRD; carbonate</t>
  </si>
  <si>
    <t>mjauvotn</t>
  </si>
  <si>
    <t>Mjáuvötn</t>
  </si>
  <si>
    <t>Faroe Islands</t>
  </si>
  <si>
    <t>XRF, d13C, TOC, N, C, S, MS</t>
  </si>
  <si>
    <t>Olsen et al. 2010</t>
  </si>
  <si>
    <t>MSM05-712</t>
  </si>
  <si>
    <t>MSM5/5-712-2</t>
  </si>
  <si>
    <t>Fram Strait</t>
  </si>
  <si>
    <t>IP25; dinocysts</t>
  </si>
  <si>
    <t>Müller et al. 2012; de Vernal et al. 2013</t>
  </si>
  <si>
    <t>MSM05-723</t>
  </si>
  <si>
    <t>MSM5/5-723-2</t>
  </si>
  <si>
    <t>Müller et al. 2012</t>
  </si>
  <si>
    <t>ODP-684</t>
  </si>
  <si>
    <t>ODP 684</t>
  </si>
  <si>
    <t>Bjørn Drift</t>
  </si>
  <si>
    <t>Came et al. 2007</t>
  </si>
  <si>
    <t>P1003</t>
  </si>
  <si>
    <t>d18O.foram; d18O.foram</t>
  </si>
  <si>
    <t>Sejrup et al. 2011</t>
  </si>
  <si>
    <t>PS2641</t>
  </si>
  <si>
    <t>PS2641-4</t>
  </si>
  <si>
    <t>E Greenland Shelf</t>
  </si>
  <si>
    <t>RAPID-12</t>
  </si>
  <si>
    <t>RAPID-12-1k</t>
  </si>
  <si>
    <t>Northeast North Atlantic</t>
  </si>
  <si>
    <t>Thournally et al. 2009</t>
  </si>
  <si>
    <t>Troll28-03</t>
  </si>
  <si>
    <t>Troll 28-03</t>
  </si>
  <si>
    <t>North Sea</t>
  </si>
  <si>
    <t>Klitgard-Kristensen et al. 2001; Sejrup et al. 2004</t>
  </si>
  <si>
    <t>Russian Arctic</t>
  </si>
  <si>
    <t>dolgoe</t>
  </si>
  <si>
    <t>Dolgoe Lake</t>
  </si>
  <si>
    <t>Northern Yakutia</t>
  </si>
  <si>
    <t>d18O.cellulose; pollen</t>
  </si>
  <si>
    <t>Wolfe et al. 2000</t>
  </si>
  <si>
    <t>kharinei</t>
  </si>
  <si>
    <t>Lake Kharinei</t>
  </si>
  <si>
    <t>NE Russia</t>
  </si>
  <si>
    <t>Jones et al. 2011; Salonen et al. 2011</t>
  </si>
  <si>
    <t>lyadhej-to</t>
  </si>
  <si>
    <t>Lake Lyadhej-To</t>
  </si>
  <si>
    <t>PL-96</t>
  </si>
  <si>
    <t>PL-96-112 BC</t>
  </si>
  <si>
    <t>North of Kola Peninsula</t>
  </si>
  <si>
    <t>sysy-kyuele</t>
  </si>
  <si>
    <t>Lake Sysy-Kyuele</t>
  </si>
  <si>
    <t>E Siberia</t>
  </si>
  <si>
    <t>Biskaborn et al. 2012</t>
  </si>
  <si>
    <t>See Table 1 for explanation of puncutation and abbreviations for proxy types</t>
  </si>
  <si>
    <t>Reason for rejection</t>
  </si>
  <si>
    <t>2004-804-803</t>
  </si>
  <si>
    <t>Bringué &amp; Rochon 2012</t>
  </si>
  <si>
    <t>does not cover 6-2 ka</t>
  </si>
  <si>
    <t>Angal</t>
  </si>
  <si>
    <t>Brubaker et al. 1983</t>
  </si>
  <si>
    <t>&gt;3000 yr between ages</t>
  </si>
  <si>
    <t>Arolik</t>
  </si>
  <si>
    <t>Hu et al. 2003</t>
  </si>
  <si>
    <t>Beach</t>
  </si>
  <si>
    <t>Rowe et al. 1975</t>
  </si>
  <si>
    <t>extends to only 3.2 ka</t>
  </si>
  <si>
    <t>Beaver</t>
  </si>
  <si>
    <t>Kaltenrieder et al. 2011</t>
  </si>
  <si>
    <t>Burial</t>
  </si>
  <si>
    <t>Abbott et al. 2010; Kurek et al. 2009a</t>
  </si>
  <si>
    <t>resolution &gt;400 yr</t>
  </si>
  <si>
    <t>JPC5</t>
  </si>
  <si>
    <t>Brachfield et al. 2009</t>
  </si>
  <si>
    <t>no clear climate interpretation</t>
  </si>
  <si>
    <t>Crowsnest</t>
  </si>
  <si>
    <t>Anderson &amp; Brubaker 1994</t>
  </si>
  <si>
    <t>Etivlik</t>
  </si>
  <si>
    <t>unpublished</t>
  </si>
  <si>
    <t>Girdwood bogs</t>
  </si>
  <si>
    <t>Ager et al. 2010</t>
  </si>
  <si>
    <t>Glacial</t>
  </si>
  <si>
    <t>Lozhkin et al. 1996</t>
  </si>
  <si>
    <t>Goat</t>
  </si>
  <si>
    <t>Daigle &amp; Kaufman 2009</t>
  </si>
  <si>
    <t>Grizzly</t>
  </si>
  <si>
    <t>pollen, charcoal</t>
  </si>
  <si>
    <t>Hanging</t>
  </si>
  <si>
    <t>Kurek et al. 2009b</t>
  </si>
  <si>
    <t>Harding</t>
  </si>
  <si>
    <t>Ager 1983</t>
  </si>
  <si>
    <t>Headwaters</t>
  </si>
  <si>
    <t>Healy</t>
  </si>
  <si>
    <t>Anderson JH 1975</t>
  </si>
  <si>
    <t>Hidden</t>
  </si>
  <si>
    <t>Rymer &amp; Sims 1982</t>
  </si>
  <si>
    <t>Iceberg (5 cores)</t>
  </si>
  <si>
    <t>varve.thickness</t>
  </si>
  <si>
    <t>Diedrich &amp; Loso 2012</t>
  </si>
  <si>
    <t>extends to only 1.0 ka</t>
  </si>
  <si>
    <t>Jan</t>
  </si>
  <si>
    <t>Carlson &amp; Finney 2004</t>
  </si>
  <si>
    <t>Joe</t>
  </si>
  <si>
    <t>Anderson PM 1988</t>
  </si>
  <si>
    <t>Johnson River Bog</t>
  </si>
  <si>
    <t>Ager 1975</t>
  </si>
  <si>
    <t>Kaiyak</t>
  </si>
  <si>
    <t>Anderson 1985</t>
  </si>
  <si>
    <t>Keche</t>
  </si>
  <si>
    <t>d18O.calcite, carbonate, XRD, MS, OM</t>
  </si>
  <si>
    <t>Chipman et al. 2012</t>
  </si>
  <si>
    <t>extends to only 3.4 ka</t>
  </si>
  <si>
    <t>Keele</t>
  </si>
  <si>
    <t>Szeicz et al. 1995</t>
  </si>
  <si>
    <t>Kepler</t>
  </si>
  <si>
    <t>Gonyo et al. 2012</t>
  </si>
  <si>
    <t>extends to only 0.8 ka</t>
  </si>
  <si>
    <t>Kollioksak</t>
  </si>
  <si>
    <t>Lateral</t>
  </si>
  <si>
    <t>Ritchie 1982</t>
  </si>
  <si>
    <t>Little Swift</t>
  </si>
  <si>
    <t>pollen, OM</t>
  </si>
  <si>
    <t>Axford &amp; Kaufman 2004</t>
  </si>
  <si>
    <t>Maria</t>
  </si>
  <si>
    <t>Ritchie 1977</t>
  </si>
  <si>
    <t>Meli</t>
  </si>
  <si>
    <t>d18O.cell</t>
  </si>
  <si>
    <t>Anderson et al. 2001</t>
  </si>
  <si>
    <t>not continuous from 6-2 ka</t>
  </si>
  <si>
    <t>Minakokosa</t>
  </si>
  <si>
    <t>Munday Creek</t>
  </si>
  <si>
    <t>Peteet 1986</t>
  </si>
  <si>
    <t>Natla Bog</t>
  </si>
  <si>
    <t>MacDonald 1983</t>
  </si>
  <si>
    <t>Niliq</t>
  </si>
  <si>
    <t>pollen, macrofossils</t>
  </si>
  <si>
    <t>Okpilak</t>
  </si>
  <si>
    <t>LOI, MS, pollen</t>
  </si>
  <si>
    <t>Oswald et al. 2012</t>
  </si>
  <si>
    <t>no clear climate interpretaton</t>
  </si>
  <si>
    <t>P1-92-AR-B4</t>
  </si>
  <si>
    <t>Paradox</t>
  </si>
  <si>
    <t>Anderson et al. 2006</t>
  </si>
  <si>
    <t>Ped</t>
  </si>
  <si>
    <t>Edwards &amp; Brukaker 1986</t>
  </si>
  <si>
    <t>PI-92-AR-BC15</t>
  </si>
  <si>
    <t>de Vernal et al. 2005b</t>
  </si>
  <si>
    <t>Point Woronzof Peat Section</t>
  </si>
  <si>
    <t>Miller &amp; Dobrovolny 1959</t>
  </si>
  <si>
    <t>Puyuk</t>
  </si>
  <si>
    <t>Ager &amp; Bradbury 1982</t>
  </si>
  <si>
    <t>Qaluuraq</t>
  </si>
  <si>
    <t>Ra</t>
  </si>
  <si>
    <t>MacDonald 1987</t>
  </si>
  <si>
    <t>Rantin - A-06</t>
  </si>
  <si>
    <t>OM, carbonate, MS, macrofossils</t>
  </si>
  <si>
    <t>Pompeani et al. 2012</t>
  </si>
  <si>
    <t>Rebel</t>
  </si>
  <si>
    <t>Ager &amp; Brubaker 1985</t>
  </si>
  <si>
    <t>Redstone</t>
  </si>
  <si>
    <t>Edwards et al. 1985</t>
  </si>
  <si>
    <t>Reindeer</t>
  </si>
  <si>
    <t>Spear 1993</t>
  </si>
  <si>
    <t>Ruppert</t>
  </si>
  <si>
    <t>Sakana</t>
  </si>
  <si>
    <t>Screaming Yellowlegs</t>
  </si>
  <si>
    <t>Sleet</t>
  </si>
  <si>
    <t>Sulphur</t>
  </si>
  <si>
    <t>Lacourse &amp; Gajewski 2000</t>
  </si>
  <si>
    <t>Swanson Fen</t>
  </si>
  <si>
    <t>pollen, d13C.organics</t>
  </si>
  <si>
    <t>Tangle s</t>
  </si>
  <si>
    <t>Schwege 1981</t>
  </si>
  <si>
    <t>extends to only 5.4 ka</t>
  </si>
  <si>
    <t>Tangled Up</t>
  </si>
  <si>
    <t>Ten Mile</t>
  </si>
  <si>
    <t>Anderson et al. 1994</t>
  </si>
  <si>
    <t>Tiinkdhul</t>
  </si>
  <si>
    <t>Anderson et al. 1988</t>
  </si>
  <si>
    <t>Tuktoyaktuk 5</t>
  </si>
  <si>
    <t>Ritchie &amp; Hare 1971</t>
  </si>
  <si>
    <t>Tukuto</t>
  </si>
  <si>
    <t>Oswald et al. 1999</t>
  </si>
  <si>
    <t>Tyrrell</t>
  </si>
  <si>
    <t>Wien</t>
  </si>
  <si>
    <t>Hu et al. 1993</t>
  </si>
  <si>
    <t>Windmill</t>
  </si>
  <si>
    <t>Bigelow &amp; Edwards 2001</t>
  </si>
  <si>
    <t>Wonder</t>
  </si>
  <si>
    <t>Zagoskin</t>
  </si>
  <si>
    <t>Kurek et al. 2009a</t>
  </si>
  <si>
    <t>2005-804-004</t>
  </si>
  <si>
    <t>&gt;200 st deviation in resolution</t>
  </si>
  <si>
    <t>74MS11</t>
  </si>
  <si>
    <t>Gajewski et al. 2000</t>
  </si>
  <si>
    <t>74MS15</t>
  </si>
  <si>
    <t>Amarok</t>
  </si>
  <si>
    <t>AT1</t>
  </si>
  <si>
    <t>OM, MAR, XRF</t>
  </si>
  <si>
    <t>coastal site not climate sensitive</t>
  </si>
  <si>
    <t>AT4</t>
  </si>
  <si>
    <t>Ayr</t>
  </si>
  <si>
    <t>Thomas et al. 2012</t>
  </si>
  <si>
    <t>extends to only 0.5 ka</t>
  </si>
  <si>
    <t>Baird Inlet [Rock Basin ]</t>
  </si>
  <si>
    <t>Lamb 1984</t>
  </si>
  <si>
    <t>Gajewski &amp; Garralla 1992</t>
  </si>
  <si>
    <t>Richard 1981</t>
  </si>
  <si>
    <t>Bliss</t>
  </si>
  <si>
    <t>d13C, TOC</t>
  </si>
  <si>
    <t>Brother of Fog</t>
  </si>
  <si>
    <t>CF3</t>
  </si>
  <si>
    <t>Briner et al. 2006</t>
  </si>
  <si>
    <t>CF8</t>
  </si>
  <si>
    <t>Axford et al. 2009</t>
  </si>
  <si>
    <t>core 004</t>
  </si>
  <si>
    <t>Ledu et al. 2010</t>
  </si>
  <si>
    <t>DA06-139G</t>
  </si>
  <si>
    <t>forams, dinoflagellates</t>
  </si>
  <si>
    <t>extends to only 5.2 ka</t>
  </si>
  <si>
    <t>Devon Island Glacier</t>
  </si>
  <si>
    <t>glacier</t>
  </si>
  <si>
    <t>Duck</t>
  </si>
  <si>
    <t>chironmids</t>
  </si>
  <si>
    <t>Klug et al. 2009; Schmidt 2011</t>
  </si>
  <si>
    <t>Dyer Lower</t>
  </si>
  <si>
    <t>Kerwin et al. 2004</t>
  </si>
  <si>
    <t>E</t>
  </si>
  <si>
    <t>extends to only 5.6 ka</t>
  </si>
  <si>
    <t>East</t>
  </si>
  <si>
    <t>varves, PSA</t>
  </si>
  <si>
    <t>Lapointe et al. 2012</t>
  </si>
  <si>
    <t>extends to only 2.8 ka</t>
  </si>
  <si>
    <t>Fish  (CA:Nunavut)</t>
  </si>
  <si>
    <t>Fishtote</t>
  </si>
  <si>
    <t>OM, MS</t>
  </si>
  <si>
    <t>Fog</t>
  </si>
  <si>
    <t>Joynt &amp; Wolfe 2001</t>
  </si>
  <si>
    <t>extends to only 4.8 ka</t>
  </si>
  <si>
    <t>HU-93-034-015</t>
  </si>
  <si>
    <t>HU021</t>
  </si>
  <si>
    <t>HU91-039-012</t>
  </si>
  <si>
    <t>Levac et al. 2001</t>
  </si>
  <si>
    <t>Iceboom</t>
  </si>
  <si>
    <t>Axford et al., 2013</t>
  </si>
  <si>
    <t>Iglo Door</t>
  </si>
  <si>
    <t>PWWL</t>
  </si>
  <si>
    <t>Richard 1977</t>
  </si>
  <si>
    <t>RS29</t>
  </si>
  <si>
    <t>RS36</t>
  </si>
  <si>
    <t>Long  (CA:Nunavut)</t>
  </si>
  <si>
    <t>Kay 1979</t>
  </si>
  <si>
    <t>Lower Murray</t>
  </si>
  <si>
    <t>Cook et al. 2009</t>
  </si>
  <si>
    <t>extends to only 5.3 ka</t>
  </si>
  <si>
    <t>Lower Nordbosø</t>
  </si>
  <si>
    <t>OM, MS, K, Ti, Si</t>
  </si>
  <si>
    <t>Larsen et al. 2011</t>
  </si>
  <si>
    <t>Muskox</t>
  </si>
  <si>
    <t>Naujg1</t>
  </si>
  <si>
    <t>Willemse &amp; Tornqvist 1999</t>
  </si>
  <si>
    <t>Peep</t>
  </si>
  <si>
    <t>Pluto</t>
  </si>
  <si>
    <t>Prince of Wales Ice field</t>
  </si>
  <si>
    <t>density</t>
  </si>
  <si>
    <t>Kinnard et al. 2008</t>
  </si>
  <si>
    <t>extends to only 1 ka</t>
  </si>
  <si>
    <t>PW02</t>
  </si>
  <si>
    <t>Finkelstein &amp; Gajewski 2008</t>
  </si>
  <si>
    <t>Raffles Sø</t>
  </si>
  <si>
    <t>SP04</t>
  </si>
  <si>
    <t>SS1220</t>
  </si>
  <si>
    <t>Fe, Mn, Ca, Ti</t>
  </si>
  <si>
    <t>SS32</t>
  </si>
  <si>
    <t>OM, diatoms</t>
  </si>
  <si>
    <t>SS85</t>
  </si>
  <si>
    <t>OM, MS, Ti Ca, Ti, S</t>
  </si>
  <si>
    <t>Olsen et al. 2013</t>
  </si>
  <si>
    <t>WB02</t>
  </si>
  <si>
    <t>Fortin &amp; Gajewski 2010</t>
  </si>
  <si>
    <t>Alanen Laanjärvi</t>
  </si>
  <si>
    <t>Aspvatnet</t>
  </si>
  <si>
    <t>Barheivatn</t>
  </si>
  <si>
    <t>insufficient chronology</t>
  </si>
  <si>
    <t>Danntjørn</t>
  </si>
  <si>
    <t>Nesje et al. 2004</t>
  </si>
  <si>
    <t>youngest age is 2.9 ka</t>
  </si>
  <si>
    <t>Finse stationsdamm</t>
  </si>
  <si>
    <t>Fågelmossen 1&amp;2</t>
  </si>
  <si>
    <t>HI</t>
  </si>
  <si>
    <t>Hopseidet</t>
  </si>
  <si>
    <t>Jeknajaure</t>
  </si>
  <si>
    <t>Rosén et al. 2003</t>
  </si>
  <si>
    <t>Jirvijärvi</t>
  </si>
  <si>
    <t>Luoto 2010</t>
  </si>
  <si>
    <t>Kuivajärvi</t>
  </si>
  <si>
    <t>Kupalnoe</t>
  </si>
  <si>
    <t>Ilyashuk et al. 2013</t>
  </si>
  <si>
    <t>Lilla Backsjömyren</t>
  </si>
  <si>
    <t>Andersson &amp; Schonning 2010</t>
  </si>
  <si>
    <t>extends to only 4 ka</t>
  </si>
  <si>
    <t>Lille Kjelavatn</t>
  </si>
  <si>
    <t>Niak</t>
  </si>
  <si>
    <t>Poteryanny Zub</t>
  </si>
  <si>
    <t>Wolfe et al. 2003</t>
  </si>
  <si>
    <t>Seukokjaure</t>
  </si>
  <si>
    <t>chironomids, diatoms, pollen</t>
  </si>
  <si>
    <t>extends to only 3 ka</t>
  </si>
  <si>
    <t>Viitna</t>
  </si>
  <si>
    <t>Voulep Allakasjaure</t>
  </si>
  <si>
    <t>d18O.diatoms</t>
  </si>
  <si>
    <t>Rosqvist et al. 2004</t>
  </si>
  <si>
    <t>Big Round</t>
  </si>
  <si>
    <t>Thomas &amp; Briner 2009</t>
  </si>
  <si>
    <t>Baie du Diana</t>
  </si>
  <si>
    <t>Moser &amp; MacDonald 1990</t>
  </si>
  <si>
    <t>Cabin Creek</t>
  </si>
  <si>
    <t>thecamoebians</t>
  </si>
  <si>
    <t>Dallimore et al. 2000</t>
  </si>
  <si>
    <t>Coppermine Saddleback</t>
  </si>
  <si>
    <t>extends to only 3.7 ka</t>
  </si>
  <si>
    <t>Diana 375</t>
  </si>
  <si>
    <t>Donard</t>
  </si>
  <si>
    <t>Ennadai</t>
  </si>
  <si>
    <t>chironmids, diatoms</t>
  </si>
  <si>
    <t>superceeded by a more recent record</t>
  </si>
  <si>
    <t>pollen, d18O.cell</t>
  </si>
  <si>
    <t>Kerwin et al. 2004; Joynt &amp; Wolfe 2001</t>
  </si>
  <si>
    <t>Hail</t>
  </si>
  <si>
    <t>Cwynar &amp; Spear 1995</t>
  </si>
  <si>
    <t>Hebron</t>
  </si>
  <si>
    <t>Hikwa</t>
  </si>
  <si>
    <t>Kerwin et al. 2004; Mode &amp; Jacobs 1987</t>
  </si>
  <si>
    <t>Iglutalik</t>
  </si>
  <si>
    <t>Lichti-Federovich 1975</t>
  </si>
  <si>
    <t>Kate's Pond</t>
  </si>
  <si>
    <t>Ritchie &amp; Harrison 1993</t>
  </si>
  <si>
    <t>Lac Ciel Blanc</t>
  </si>
  <si>
    <t>Nichols 1975</t>
  </si>
  <si>
    <t>Lac de l'Aéroport</t>
  </si>
  <si>
    <t>chironomids, BSi, OM</t>
  </si>
  <si>
    <t>Saulnier-Talbot &amp; Prientz 2010</t>
  </si>
  <si>
    <t>Lac Demain</t>
  </si>
  <si>
    <t>Lac Faribault</t>
  </si>
  <si>
    <t>only extends to 4.9 ka</t>
  </si>
  <si>
    <t>Athabaska</t>
  </si>
  <si>
    <t>C/N</t>
  </si>
  <si>
    <t>Wolfe et al. 2011</t>
  </si>
  <si>
    <t>LR3</t>
  </si>
  <si>
    <t>LT1</t>
  </si>
  <si>
    <t>Gajewski &amp; Garalla 1992</t>
  </si>
  <si>
    <t>Maria</t>
  </si>
  <si>
    <t>McMaster</t>
  </si>
  <si>
    <t>Short et al. 1994</t>
  </si>
  <si>
    <t>Nicol</t>
  </si>
  <si>
    <t>Bender 1978</t>
  </si>
  <si>
    <t>Nipingngajulik</t>
  </si>
  <si>
    <t>Queen's</t>
  </si>
  <si>
    <t>diatoms, pollen, isotopes</t>
  </si>
  <si>
    <t>Pienitz et al. 1999</t>
  </si>
  <si>
    <t>Rivière-aux-Feuilles 1</t>
  </si>
  <si>
    <t>Rivière-aux-Feuilles 2</t>
  </si>
  <si>
    <t>Robinson</t>
  </si>
  <si>
    <t>Miller et al. 1999</t>
  </si>
  <si>
    <t>Sleet</t>
  </si>
  <si>
    <t>Slipper</t>
  </si>
  <si>
    <t>Rühl&amp; &amp; Smol 2005</t>
  </si>
  <si>
    <t>cladocera</t>
  </si>
  <si>
    <t>Sweetman et al. 2008</t>
  </si>
  <si>
    <t>VNIRS-DOC</t>
  </si>
  <si>
    <t>Rouillard et al. 2011</t>
  </si>
  <si>
    <t>Slow River</t>
  </si>
  <si>
    <t>extends to only 4.2 ka</t>
  </si>
  <si>
    <t>South</t>
  </si>
  <si>
    <t>Rühl&amp; et al. 2009</t>
  </si>
  <si>
    <t>Square</t>
  </si>
  <si>
    <t>pollen, diatoms</t>
  </si>
  <si>
    <t>Clark et al.1989</t>
  </si>
  <si>
    <t>Station 803</t>
  </si>
  <si>
    <t>Bringué &amp; Rochon 2012</t>
  </si>
  <si>
    <t>extends to only 4.6 ka</t>
  </si>
  <si>
    <t>Sweet Little</t>
  </si>
  <si>
    <t>Thompson Landing</t>
  </si>
  <si>
    <t>TK-2</t>
  </si>
  <si>
    <t>diatoms, pollen</t>
  </si>
  <si>
    <t>Paul et al. 2010</t>
  </si>
  <si>
    <t>Tourbière de la Rivière-aux-Feuilles</t>
  </si>
  <si>
    <t>extends to only 5.7 ka</t>
  </si>
  <si>
    <t>Tuk-5</t>
  </si>
  <si>
    <t>Ritchie &amp; Hare 1971; MacDonald &amp; Ritchie 1986</t>
  </si>
  <si>
    <t>Twin Tamarack</t>
  </si>
  <si>
    <t>UCLA/TK-20</t>
  </si>
  <si>
    <t>pollen, LOI</t>
  </si>
  <si>
    <t>Huang et al. 2004</t>
  </si>
  <si>
    <t>Vhc1</t>
  </si>
  <si>
    <t>Wild Spear</t>
  </si>
  <si>
    <t>MacDonald &amp; Cwynar 1985</t>
  </si>
  <si>
    <t>91-039</t>
  </si>
  <si>
    <t>Levac et al. 2001</t>
  </si>
  <si>
    <t>B997-324</t>
  </si>
  <si>
    <t>B997-327</t>
  </si>
  <si>
    <t>Solignac et al. 2006</t>
  </si>
  <si>
    <t>B997-347</t>
  </si>
  <si>
    <t>d18O.forams</t>
  </si>
  <si>
    <t>Fox04G/05R</t>
  </si>
  <si>
    <t>forams, XRF, grain size</t>
  </si>
  <si>
    <t>extends to only 5.8 ka</t>
  </si>
  <si>
    <t>GIK23323-1</t>
  </si>
  <si>
    <t>HM102</t>
  </si>
  <si>
    <t>Kjennbakken et al. 2011; Sejrup et al. 2001</t>
  </si>
  <si>
    <t>HM03-133-25</t>
  </si>
  <si>
    <t>Solignac et al. 2008</t>
  </si>
  <si>
    <t>HM57-5</t>
  </si>
  <si>
    <t>Koc et al. 1993</t>
  </si>
  <si>
    <t>HU91-045-052</t>
  </si>
  <si>
    <t>de Vernal &amp; Hillaire-Marcel 2006</t>
  </si>
  <si>
    <t>HU91-045-072</t>
  </si>
  <si>
    <t>JM06-16A</t>
  </si>
  <si>
    <t>Zamelczyk et al. 2012</t>
  </si>
  <si>
    <t>JM06-WP-16</t>
  </si>
  <si>
    <t>JM98-845-PC</t>
  </si>
  <si>
    <t>Rasmussen et al. 2012</t>
  </si>
  <si>
    <t>Knudsenheia</t>
  </si>
  <si>
    <t>OM, MS, diatoms</t>
  </si>
  <si>
    <t>Jiang et al. 2011</t>
  </si>
  <si>
    <t>extends to only 3.0 ka</t>
  </si>
  <si>
    <t>Kongressvatnet</t>
  </si>
  <si>
    <t>extends to only 1.8 ka</t>
  </si>
  <si>
    <t>Litla Vidarvatn</t>
  </si>
  <si>
    <t>Axford et al. 2007</t>
  </si>
  <si>
    <t>Lomonosovfonna</t>
  </si>
  <si>
    <t>Divine et al. 2011</t>
  </si>
  <si>
    <t>extends to only 1.2 ka</t>
  </si>
  <si>
    <t>MD99-2304</t>
  </si>
  <si>
    <t>MSM5/5-712</t>
  </si>
  <si>
    <t>Spielhagen et al. 2011; Werner et al. 2011</t>
  </si>
  <si>
    <t>extends to only 2 ka</t>
  </si>
  <si>
    <t>NP05-21</t>
  </si>
  <si>
    <t>Jernas et al. 2013</t>
  </si>
  <si>
    <t>extends to only 0.4 ka</t>
  </si>
  <si>
    <t>NP94-51</t>
  </si>
  <si>
    <t>extends to only 2.0 ka</t>
  </si>
  <si>
    <t>Stora Vidarvatn</t>
  </si>
  <si>
    <t>chironomids, BSi</t>
  </si>
  <si>
    <t>Torfdalsvatn</t>
  </si>
  <si>
    <t>09-Tik-03</t>
  </si>
  <si>
    <t>Biskaborn et al. 2013</t>
  </si>
  <si>
    <t>Billyakh</t>
  </si>
  <si>
    <t>Müller 2009</t>
  </si>
  <si>
    <t>Cape Sabler (SAO1)</t>
  </si>
  <si>
    <t>Andreev et al. 2003</t>
  </si>
  <si>
    <t>Dervanoi</t>
  </si>
  <si>
    <t>El'gygytgyn</t>
  </si>
  <si>
    <t>Melles et al. 2007</t>
  </si>
  <si>
    <t>Kazaché</t>
  </si>
  <si>
    <t>Andreev et al. 2001</t>
  </si>
  <si>
    <t>Khaipudurskaya</t>
  </si>
  <si>
    <t>Andreev &amp; Klimanov 2000</t>
  </si>
  <si>
    <t>Lama</t>
  </si>
  <si>
    <t>Andreev et al. 2004; Kumke et al. 2004</t>
  </si>
  <si>
    <t>Levison-Lessing</t>
  </si>
  <si>
    <t>Lletti</t>
  </si>
  <si>
    <t>Salonen 2012</t>
  </si>
  <si>
    <t>Mamontovy Khayata</t>
  </si>
  <si>
    <t>peat/fluvial</t>
  </si>
  <si>
    <t>Bobrov et al. 2004</t>
  </si>
  <si>
    <t>Middendorf</t>
  </si>
  <si>
    <t>extends to only 4.4 ka</t>
  </si>
  <si>
    <t>nikolay</t>
  </si>
  <si>
    <t>Andreev et al. 2004</t>
  </si>
  <si>
    <t>PL-96-112</t>
  </si>
  <si>
    <t>Voronina et al. 2001</t>
  </si>
  <si>
    <t>&gt;200 SD resolution</t>
  </si>
  <si>
    <t>PL-96-126</t>
  </si>
  <si>
    <t>Pur-Taz 91-4</t>
  </si>
  <si>
    <t>Taymyr</t>
  </si>
  <si>
    <t>Naurzbaev et al. 2002</t>
  </si>
  <si>
    <t>Temje</t>
  </si>
  <si>
    <t>Nazarova et al. 2013</t>
  </si>
  <si>
    <t>Tumbulovaty</t>
  </si>
  <si>
    <t>Salonen et al. 2011</t>
  </si>
  <si>
    <t>Yamal</t>
  </si>
  <si>
    <t>Khantemirov 2009</t>
  </si>
  <si>
    <t>See text for discussion of "proxy climate variable"</t>
  </si>
  <si>
    <t>vplR record = time series heading within the proxy data sheet</t>
  </si>
  <si>
    <t>Proxy climate variable</t>
  </si>
  <si>
    <t>Site short name</t>
  </si>
  <si>
    <t>vplR record</t>
  </si>
  <si>
    <t>Units</t>
  </si>
  <si>
    <t>Climate variable</t>
  </si>
  <si>
    <t>Climate variable detail</t>
  </si>
  <si>
    <t>Seasonality</t>
  </si>
  <si>
    <t>Statistical detail</t>
  </si>
  <si>
    <t>Relation</t>
  </si>
  <si>
    <t>precip</t>
  </si>
  <si>
    <t>mm</t>
  </si>
  <si>
    <t>annual</t>
  </si>
  <si>
    <t>MAT</t>
  </si>
  <si>
    <t>positive</t>
  </si>
  <si>
    <t>X</t>
  </si>
  <si>
    <t>temp</t>
  </si>
  <si>
    <t>°C</t>
  </si>
  <si>
    <t>air</t>
  </si>
  <si>
    <t>coldest</t>
  </si>
  <si>
    <t>warmest</t>
  </si>
  <si>
    <t>d13C</t>
  </si>
  <si>
    <t>permil</t>
  </si>
  <si>
    <t>eff</t>
  </si>
  <si>
    <t>mean</t>
  </si>
  <si>
    <t>negative</t>
  </si>
  <si>
    <t>Mg/Ca</t>
  </si>
  <si>
    <t>mmol/mol</t>
  </si>
  <si>
    <t>lake_surface</t>
  </si>
  <si>
    <t>summer</t>
  </si>
  <si>
    <t>sea_ice_months</t>
  </si>
  <si>
    <t>months/yr</t>
  </si>
  <si>
    <t>sea</t>
  </si>
  <si>
    <t>?</t>
  </si>
  <si>
    <t>sea_ice_conc</t>
  </si>
  <si>
    <t>0-10</t>
  </si>
  <si>
    <t>salinity</t>
  </si>
  <si>
    <t>psu</t>
  </si>
  <si>
    <t>sea_surface</t>
  </si>
  <si>
    <t>winter</t>
  </si>
  <si>
    <t>bottomwater</t>
  </si>
  <si>
    <t>%</t>
  </si>
  <si>
    <t>ELA</t>
  </si>
  <si>
    <t>mg/g</t>
  </si>
  <si>
    <t>July</t>
  </si>
  <si>
    <t>WAPLS2</t>
  </si>
  <si>
    <t>mode</t>
  </si>
  <si>
    <t>Aleutian_low</t>
  </si>
  <si>
    <t>growing</t>
  </si>
  <si>
    <t>WAPLS</t>
  </si>
  <si>
    <t>months</t>
  </si>
  <si>
    <t>bulk density</t>
  </si>
  <si>
    <t>g/cm3</t>
  </si>
  <si>
    <t>g/cm2/yr</t>
  </si>
  <si>
    <t>sum</t>
  </si>
  <si>
    <t>ice.melt</t>
  </si>
  <si>
    <t>ice_melt_fraction</t>
  </si>
  <si>
    <t>sun_frac</t>
  </si>
  <si>
    <t>unitless</t>
  </si>
  <si>
    <t>sun</t>
  </si>
  <si>
    <t>surface</t>
  </si>
  <si>
    <t>JJAS</t>
  </si>
  <si>
    <t>sun_frac_max</t>
  </si>
  <si>
    <t>maxMAT</t>
  </si>
  <si>
    <t>sun_frac_min</t>
  </si>
  <si>
    <t>minMAT</t>
  </si>
  <si>
    <t>temp_max</t>
  </si>
  <si>
    <t>temp_min</t>
  </si>
  <si>
    <t>IP25_flux</t>
  </si>
  <si>
    <t>spring</t>
  </si>
  <si>
    <t>occurrence</t>
  </si>
  <si>
    <t>wt%</t>
  </si>
  <si>
    <t>cgs</t>
  </si>
  <si>
    <t>extent</t>
  </si>
  <si>
    <t>max</t>
  </si>
  <si>
    <t>Uk37</t>
  </si>
  <si>
    <t>index</t>
  </si>
  <si>
    <t>permil smow</t>
  </si>
  <si>
    <t>sea_ice_diatoms</t>
  </si>
  <si>
    <t>isotopes</t>
  </si>
  <si>
    <t>CCA1</t>
  </si>
  <si>
    <t>sd units</t>
  </si>
  <si>
    <t>pollen_count</t>
  </si>
  <si>
    <t>RESP</t>
  </si>
  <si>
    <t>ROI</t>
  </si>
  <si>
    <t>WAT</t>
  </si>
  <si>
    <t>mineral.flux</t>
  </si>
  <si>
    <t>mineral_flux</t>
  </si>
  <si>
    <t>NAO</t>
  </si>
  <si>
    <t>none</t>
  </si>
  <si>
    <t>January</t>
  </si>
  <si>
    <t>Fiskebolvatnet</t>
  </si>
  <si>
    <t>GDD</t>
  </si>
  <si>
    <t>grow_deg_day</t>
  </si>
  <si>
    <t>DA</t>
  </si>
  <si>
    <t>AET/PET</t>
  </si>
  <si>
    <t>permil  pdb</t>
  </si>
  <si>
    <t>abs</t>
  </si>
  <si>
    <t>linear</t>
  </si>
  <si>
    <t>m3/kg</t>
  </si>
  <si>
    <t>multi-proxyPCscore</t>
  </si>
  <si>
    <t>PC1</t>
  </si>
  <si>
    <t>SDF</t>
  </si>
  <si>
    <t>Stomyren</t>
  </si>
  <si>
    <t>permil  smow</t>
  </si>
  <si>
    <t>permil pdb</t>
  </si>
  <si>
    <t>JJA</t>
  </si>
  <si>
    <t>OM_flux</t>
  </si>
  <si>
    <t>µg/cm2/yr</t>
  </si>
  <si>
    <t>pollen,chironomids,diatoms</t>
  </si>
  <si>
    <t>PLS</t>
  </si>
  <si>
    <t>SST</t>
  </si>
  <si>
    <t>near_surface</t>
  </si>
  <si>
    <t>Bemise1998</t>
  </si>
  <si>
    <t>foraminifera.pl</t>
  </si>
  <si>
    <t>foram</t>
  </si>
  <si>
    <t>BSi,d13C,C:N,TOC,MS,sed_acc_rate</t>
  </si>
  <si>
    <t>foraminifera</t>
  </si>
  <si>
    <t>Est_ML</t>
  </si>
  <si>
    <t>August</t>
  </si>
  <si>
    <t>Prahl1987</t>
  </si>
  <si>
    <t>Muller1998</t>
  </si>
  <si>
    <t>SBT</t>
  </si>
  <si>
    <t>XRF,d13C, C, N, S, MS</t>
  </si>
  <si>
    <t>temp&amp;precip</t>
  </si>
  <si>
    <t>Langen2005</t>
  </si>
  <si>
    <t>not_climate_related</t>
  </si>
  <si>
    <t>precip_effective</t>
  </si>
  <si>
    <t>MJJA</t>
  </si>
  <si>
    <t>lyadhej-To</t>
  </si>
  <si>
    <t>MD99-2266</t>
  </si>
  <si>
    <t>MD99-2275</t>
  </si>
  <si>
    <t>forams, diatom</t>
  </si>
  <si>
    <t>rain+snow</t>
  </si>
  <si>
    <t>air&amp;rain+snow</t>
  </si>
  <si>
    <t>diatom_concentration</t>
  </si>
  <si>
    <t>1000*valves/g</t>
  </si>
  <si>
    <t>chironomids; d18O.cellulose</t>
  </si>
  <si>
    <t>Voronina et al., 2001; de Vernal et al. 2013</t>
  </si>
  <si>
    <t>Solignac et al., 2006; de Vernal et al. 2013</t>
  </si>
  <si>
    <t>de Vernal et al. 2001, 2013</t>
  </si>
  <si>
    <t>Levac et al., 2001;de Vernal et al. 2013</t>
  </si>
  <si>
    <t>de Vernal and Hillaire-Marcel 2006; de Vernal et al. 2013</t>
  </si>
  <si>
    <t>Quillmann et al. 2010</t>
  </si>
  <si>
    <t xml:space="preserve">Ran et al. 2008 </t>
  </si>
  <si>
    <t>Schiff et al. 2009</t>
  </si>
  <si>
    <t>Kerwin et al. 2004; Davis 1980</t>
  </si>
  <si>
    <t>Wolfe et al. 1996; MacDonald et al. 1993</t>
  </si>
  <si>
    <t>Olsen et al. 2012b</t>
  </si>
  <si>
    <t>Olsen et al. 2012a</t>
  </si>
  <si>
    <t>Rosqvist et al. 2007</t>
  </si>
  <si>
    <t>Fréchette et al. 2009</t>
  </si>
  <si>
    <t>Fréchette et al. 2006</t>
  </si>
  <si>
    <t>D'Andrea &amp; Huang 2005</t>
  </si>
  <si>
    <t>Kerwin et al. 2004; Richard 1981</t>
  </si>
  <si>
    <t>74MS12</t>
  </si>
  <si>
    <t>Andrews &amp; Nichols 1981</t>
  </si>
  <si>
    <t>Andresen et al. 2013</t>
  </si>
  <si>
    <t>D'Andrea et al. 2012</t>
  </si>
  <si>
    <t>Andreev et al. 2005</t>
  </si>
  <si>
    <t>Ólafsdóttir et al. 2010</t>
  </si>
  <si>
    <t>Schmidt et al. 2011</t>
  </si>
  <si>
    <t>Wooller et al. 2012</t>
  </si>
  <si>
    <t>Viau &amp; Gajewski 2009; MacDonald 1987</t>
  </si>
  <si>
    <t>Elias 1982</t>
  </si>
  <si>
    <t>Heinrichs et al. 2005; Seppä et al. 2009</t>
  </si>
  <si>
    <t>Jones et al. 2009, 2011</t>
  </si>
  <si>
    <t>Andresen et al. 2011</t>
  </si>
  <si>
    <t>Banks Island 74MS11</t>
  </si>
  <si>
    <t>John Klondike Bog</t>
  </si>
  <si>
    <t>Banks Island 74MS15</t>
  </si>
  <si>
    <t>Banks Island 74MS12</t>
  </si>
  <si>
    <t>Grasvatn</t>
  </si>
  <si>
    <t>Frengstadsetra</t>
  </si>
  <si>
    <t>Blavasstjonn</t>
  </si>
  <si>
    <t>Masehjavri</t>
  </si>
  <si>
    <t>Mukkavaara</t>
  </si>
  <si>
    <t>Ylimysneva</t>
  </si>
  <si>
    <t>Ryonansuo</t>
  </si>
  <si>
    <t>Hirvilampi</t>
  </si>
  <si>
    <t>Kirkkosaari</t>
  </si>
  <si>
    <t>Tondi</t>
  </si>
  <si>
    <t>Aholami</t>
  </si>
  <si>
    <t>Kaarkotinlampi</t>
  </si>
  <si>
    <t>Mayralampi</t>
  </si>
  <si>
    <t>Antu Sinijarv</t>
  </si>
  <si>
    <t>Vohma Mire</t>
  </si>
  <si>
    <t>Imatu Mire</t>
  </si>
  <si>
    <t>Kalsa Mire</t>
  </si>
  <si>
    <t>Akuvaara</t>
  </si>
  <si>
    <t>Vasikkasuo</t>
  </si>
  <si>
    <t>Syrjalansuo</t>
  </si>
  <si>
    <t>Bruvatnet</t>
  </si>
  <si>
    <t>Suovalampi</t>
  </si>
  <si>
    <t>Kanjerjoki [kuusamo]</t>
  </si>
  <si>
    <t>Maanselansuo</t>
  </si>
  <si>
    <t>Landshaftnoe</t>
  </si>
  <si>
    <t>Ptichje</t>
  </si>
  <si>
    <t>Mezhgornoe</t>
  </si>
  <si>
    <t>Nosuo</t>
  </si>
  <si>
    <t>Domsvatnet</t>
  </si>
  <si>
    <t>Kepskoe</t>
  </si>
  <si>
    <t>Rugozero</t>
  </si>
  <si>
    <t>Shombashuo</t>
  </si>
  <si>
    <t>Zapovednoe</t>
  </si>
  <si>
    <t>Bezdonnoe</t>
  </si>
  <si>
    <t>Nenazvannoe</t>
  </si>
  <si>
    <t>Mustusuo</t>
  </si>
  <si>
    <t>Punozerka</t>
  </si>
  <si>
    <t>Koppalosuo</t>
  </si>
  <si>
    <t>Gotnavolok</t>
  </si>
  <si>
    <t>Nemino</t>
  </si>
  <si>
    <t>Glubokoe</t>
  </si>
  <si>
    <t>Zaruckoe</t>
  </si>
  <si>
    <t>Landruchie Mire</t>
  </si>
  <si>
    <t>Nizhnevartovsk</t>
  </si>
  <si>
    <t>Chesnok Peat</t>
  </si>
  <si>
    <t>Nizhnevartovskoye Exposure</t>
  </si>
  <si>
    <t>Entarnoye Peat Exposure</t>
  </si>
  <si>
    <t>Chabada</t>
  </si>
  <si>
    <t>Bugutakh Exposure</t>
  </si>
  <si>
    <t>Konus Exposure</t>
  </si>
  <si>
    <t>Selennyakhskaya-4 Exposure</t>
  </si>
  <si>
    <t>Kirgirlakh Stream</t>
  </si>
  <si>
    <t>D'andrea et al. 2011</t>
  </si>
  <si>
    <t>Dyanushka</t>
  </si>
  <si>
    <t>peat bog</t>
  </si>
  <si>
    <t>Werner et al. 2010</t>
  </si>
  <si>
    <t>Salym-Yugan</t>
  </si>
  <si>
    <t>Pitkanen et al. 2001</t>
  </si>
  <si>
    <t>unclear relation with climate</t>
  </si>
  <si>
    <t>Bugristoye</t>
  </si>
  <si>
    <t>yougest age = 4.7 ka</t>
  </si>
  <si>
    <t>Blyakhachuk &amp; Sulerzhitsky 1999</t>
  </si>
  <si>
    <t>Central Yakutia</t>
  </si>
  <si>
    <t>lake?</t>
  </si>
  <si>
    <t>Entarnoe</t>
  </si>
  <si>
    <t>Indigirka</t>
  </si>
  <si>
    <t>Karelia</t>
  </si>
  <si>
    <t>Lammin-Suo Bog</t>
  </si>
  <si>
    <t>Nikolsko-Lutinskoye Bog</t>
  </si>
  <si>
    <t>Penzhina</t>
  </si>
  <si>
    <t>Sakkala Bog</t>
  </si>
  <si>
    <t>Seb-boloto</t>
  </si>
  <si>
    <t>Shirinsky Mokh Bog</t>
  </si>
  <si>
    <t>Suo Bog</t>
  </si>
  <si>
    <t>67,00-67,84</t>
  </si>
  <si>
    <t>68,50-72,00</t>
  </si>
  <si>
    <t xml:space="preserve">Anderson &amp; Lozhkin 2002   </t>
  </si>
  <si>
    <t xml:space="preserve">Anderson et al. 1997; Anderson &amp; Lozhkin 2002  </t>
  </si>
  <si>
    <t xml:space="preserve">Anderson et al. 1997; Lozhkin et al. 1996; Anderson &amp; Lozhkin 2002 </t>
  </si>
  <si>
    <t>Anderson &amp; Lozhkin 2001; Anderson et al. 1998;  Lozhkin &amp; Anderson 1995; Lozhkin et al. 1995</t>
  </si>
  <si>
    <t>Velichko et al. 1997</t>
  </si>
  <si>
    <t xml:space="preserve">Arkhipov et al. 1980; Neishtadt 1976; Anderson &amp; Lozhkin 2002 </t>
  </si>
  <si>
    <t xml:space="preserve">Stetsenko 1998; Anderson &amp; Lozhkin 2001  </t>
  </si>
  <si>
    <t>Arslanov et al. 1999</t>
  </si>
  <si>
    <t>Lozhkin et al. 2000; Anderson &amp; Lozhkin  2001</t>
  </si>
  <si>
    <t xml:space="preserve">Lozhkin et al. 1993   </t>
  </si>
  <si>
    <t>Kind 1974; Anderson et al. 1998; Lozhkin et al. 2000; Anderson &amp; Lozhkin 2001</t>
  </si>
  <si>
    <t xml:space="preserve">Neustadt &amp; Zelikson 1985   </t>
  </si>
  <si>
    <t xml:space="preserve">Tarasov et al. 1994; Andreev et al. 1989; Alekseev 1978 </t>
  </si>
  <si>
    <t xml:space="preserve">Anderson &amp; Lozhkin 2001; Shilo et al. 1982  </t>
  </si>
  <si>
    <t xml:space="preserve">Lozhkin et al. 2001; Anderson &amp; Lozhkin 2002  </t>
  </si>
  <si>
    <t xml:space="preserve">Lozhkin et al. 2000; Anderson &amp; Lozhkin 2002  </t>
  </si>
  <si>
    <t>pollen, ELA</t>
  </si>
  <si>
    <t>minerogenic.matter</t>
  </si>
  <si>
    <t>chironomids, sediment.properties</t>
  </si>
  <si>
    <t>rock.magnetic.properties</t>
  </si>
  <si>
    <t>Tinner et al. 2006</t>
  </si>
  <si>
    <t xml:space="preserve">Gajewski et al. 2000   </t>
  </si>
  <si>
    <t xml:space="preserve">Matthews 1980   </t>
  </si>
  <si>
    <t xml:space="preserve">Brubaker et al. 1983   </t>
  </si>
  <si>
    <t>Ritchie 1984</t>
  </si>
  <si>
    <t xml:space="preserve">Elina 1981; Elina &amp; Filimonova 1996  </t>
  </si>
  <si>
    <t xml:space="preserve">Ramfjord 1979a; Ramfjord 1979b  </t>
  </si>
  <si>
    <t>Paus &amp; Jevne 1987</t>
  </si>
  <si>
    <t xml:space="preserve">Paus 1982   </t>
  </si>
  <si>
    <t>Rankama &amp; Vuorela 1988</t>
  </si>
  <si>
    <t>Parra-Vergara 1988;  Tarasov et al. 1994; Davydova et al. 1992; Khomutova 1989</t>
  </si>
  <si>
    <t xml:space="preserve">Vuorela 1981   </t>
  </si>
  <si>
    <t xml:space="preserve">Hicks 1975   </t>
  </si>
  <si>
    <t xml:space="preserve">Elina 1981   </t>
  </si>
  <si>
    <t>Tarasov et al. 1994; Khomutova 1989; Arslanov et al. 1970; Davydova 1986</t>
  </si>
  <si>
    <t xml:space="preserve">Saarse et al. 1992  </t>
  </si>
  <si>
    <t xml:space="preserve">Khomutova 1989   </t>
  </si>
  <si>
    <t xml:space="preserve">Vasari 1965  </t>
  </si>
  <si>
    <t xml:space="preserve">Koivula 1987   </t>
  </si>
  <si>
    <t>Tarasov et al. 1994; Khomutova 1989; Arslanov 1992; Davydova et al. 1991</t>
  </si>
  <si>
    <t xml:space="preserve">Vuorela 1990, 1991  </t>
  </si>
  <si>
    <t xml:space="preserve">Kimmel et al. 1995  </t>
  </si>
  <si>
    <t xml:space="preserve">Rankama &amp; Vuorela 1988   </t>
  </si>
  <si>
    <t xml:space="preserve">Khomutova 1976, 1989; Khomutova &amp; Elina 1990 </t>
  </si>
  <si>
    <t xml:space="preserve">Kay et al. 1978  </t>
  </si>
  <si>
    <t>Velichko et al. 1998; Andreev &amp; Klimanov 2000</t>
  </si>
  <si>
    <t>testate.amoebae</t>
  </si>
  <si>
    <t>varve.thickness; dD.leafwax</t>
  </si>
  <si>
    <t xml:space="preserve">Hyvärinen 1975   </t>
  </si>
  <si>
    <t xml:space="preserve">Hyvärinen 1976   </t>
  </si>
  <si>
    <t>Hyvärinen 1992</t>
  </si>
  <si>
    <t xml:space="preserve">Eronen &amp; Hyvärinen 1982; Hyvärinen 1992  </t>
  </si>
  <si>
    <t xml:space="preserve">Saarse &amp; Liiva 1995   </t>
  </si>
  <si>
    <t>Mg/Ca; d18O.foram</t>
  </si>
  <si>
    <t>d18O.foram, Mg/Ca, Mg/Ca</t>
  </si>
  <si>
    <t>forams; forams, error; d18O.foram</t>
  </si>
  <si>
    <t>BSi; d13C.bulk_organics, C/N; TOC; DBD; sed_rate</t>
  </si>
  <si>
    <t>alkenones; diatoms; forams; d18Oforam</t>
  </si>
  <si>
    <r>
      <t>MS</t>
    </r>
    <r>
      <rPr>
        <sz val="11"/>
        <color rgb="FF000000"/>
        <rFont val="Arial"/>
        <family val="2"/>
        <charset val="1"/>
      </rPr>
      <t>,</t>
    </r>
    <r>
      <rPr>
        <sz val="11"/>
        <color rgb="FF000000"/>
        <rFont val="Arial"/>
        <family val="2"/>
        <charset val="1"/>
      </rPr>
      <t>OM</t>
    </r>
  </si>
  <si>
    <t>Cremer et al. 2001</t>
  </si>
  <si>
    <r>
      <t>Elina 1981; Elina &amp; Filimonova 1987</t>
    </r>
    <r>
      <rPr>
        <sz val="11"/>
        <color rgb="FF000000"/>
        <rFont val="Arial"/>
        <family val="2"/>
        <charset val="1"/>
      </rPr>
      <t xml:space="preserve">, </t>
    </r>
    <r>
      <rPr>
        <sz val="11"/>
        <color rgb="FF000000"/>
        <rFont val="Arial"/>
        <family val="2"/>
        <charset val="1"/>
      </rPr>
      <t>1996</t>
    </r>
  </si>
  <si>
    <r>
      <t>Arslanov et al</t>
    </r>
    <r>
      <rPr>
        <sz val="11"/>
        <color rgb="FF000000"/>
        <rFont val="Arial"/>
        <family val="2"/>
        <charset val="1"/>
      </rPr>
      <t>.</t>
    </r>
    <r>
      <rPr>
        <sz val="11"/>
        <color rgb="FF000000"/>
        <rFont val="Arial"/>
        <family val="2"/>
        <charset val="1"/>
      </rPr>
      <t xml:space="preserve"> 1996   </t>
    </r>
  </si>
  <si>
    <r>
      <t>Elina &amp;</t>
    </r>
    <r>
      <rPr>
        <sz val="11"/>
        <color rgb="FF000000"/>
        <rFont val="Arial"/>
        <family val="2"/>
        <charset val="1"/>
      </rPr>
      <t xml:space="preserve"> </t>
    </r>
    <r>
      <rPr>
        <sz val="11"/>
        <color rgb="FF000000"/>
        <rFont val="Arial"/>
        <family val="2"/>
        <charset val="1"/>
      </rPr>
      <t xml:space="preserve">Filimonova 1987   </t>
    </r>
  </si>
  <si>
    <r>
      <t>Huttunen</t>
    </r>
    <r>
      <rPr>
        <sz val="11"/>
        <color rgb="FF000000"/>
        <rFont val="Arial"/>
        <family val="2"/>
        <charset val="1"/>
      </rPr>
      <t xml:space="preserve"> </t>
    </r>
    <r>
      <rPr>
        <sz val="11"/>
        <color rgb="FF000000"/>
        <rFont val="Arial"/>
        <family val="2"/>
        <charset val="1"/>
      </rPr>
      <t xml:space="preserve">1990   </t>
    </r>
  </si>
  <si>
    <r>
      <t>Spear 1983</t>
    </r>
    <r>
      <rPr>
        <sz val="11"/>
        <color rgb="FF000000"/>
        <rFont val="Arial"/>
        <family val="2"/>
        <charset val="1"/>
      </rPr>
      <t>;</t>
    </r>
    <r>
      <rPr>
        <sz val="11"/>
        <color rgb="FF000000"/>
        <rFont val="Arial"/>
        <family val="2"/>
        <charset val="1"/>
      </rPr>
      <t xml:space="preserve"> MacDonald 1995</t>
    </r>
  </si>
  <si>
    <r>
      <t>Tarasov et al. 1994; Andreev et al</t>
    </r>
    <r>
      <rPr>
        <sz val="11"/>
        <color rgb="FF000000"/>
        <rFont val="Arial"/>
        <family val="2"/>
        <charset val="1"/>
      </rPr>
      <t>.</t>
    </r>
    <r>
      <rPr>
        <sz val="11"/>
        <color rgb="FF000000"/>
        <rFont val="Arial"/>
        <family val="2"/>
        <charset val="1"/>
      </rPr>
      <t xml:space="preserve"> 1989  </t>
    </r>
  </si>
  <si>
    <r>
      <t>Bakhareva</t>
    </r>
    <r>
      <rPr>
        <sz val="11"/>
        <color rgb="FF000000"/>
        <rFont val="Arial"/>
        <family val="2"/>
        <charset val="1"/>
      </rPr>
      <t xml:space="preserve"> </t>
    </r>
    <r>
      <rPr>
        <sz val="11"/>
        <color rgb="FF000000"/>
        <rFont val="Arial"/>
        <family val="2"/>
        <charset val="1"/>
      </rPr>
      <t>1985; Volkov et al. 1973; Volkova 1966; Anderson &amp; Lozhkin 2002</t>
    </r>
  </si>
  <si>
    <r>
      <t xml:space="preserve">Anderson et al. </t>
    </r>
    <r>
      <rPr>
        <sz val="11"/>
        <color rgb="FF000000"/>
        <rFont val="Arial"/>
        <family val="2"/>
        <charset val="1"/>
      </rPr>
      <t xml:space="preserve">196, </t>
    </r>
    <r>
      <rPr>
        <sz val="11"/>
        <color rgb="FF000000"/>
        <rFont val="Arial"/>
        <family val="2"/>
        <charset val="1"/>
      </rPr>
      <t>1997; Anderson &amp; Lozhkin 1996; Lozhkin et al. 1990</t>
    </r>
  </si>
  <si>
    <r>
      <t xml:space="preserve">Il'ina et al. 1985; Firsov et al. 1985; Neishtadt 1976; Anderson </t>
    </r>
    <r>
      <rPr>
        <sz val="11"/>
        <color rgb="FF000000"/>
        <rFont val="Arial"/>
        <family val="2"/>
        <charset val="1"/>
      </rPr>
      <t>&amp;</t>
    </r>
    <r>
      <rPr>
        <sz val="11"/>
        <color rgb="FF000000"/>
        <rFont val="Arial"/>
        <family val="2"/>
        <charset val="1"/>
      </rPr>
      <t xml:space="preserve"> Lozhkin 2002</t>
    </r>
  </si>
  <si>
    <r>
      <t xml:space="preserve">Anderson </t>
    </r>
    <r>
      <rPr>
        <sz val="11"/>
        <color rgb="FF000000"/>
        <rFont val="Arial"/>
        <family val="2"/>
        <charset val="1"/>
      </rPr>
      <t>&amp;</t>
    </r>
    <r>
      <rPr>
        <sz val="11"/>
        <color rgb="FF000000"/>
        <rFont val="Arial"/>
        <family val="2"/>
        <charset val="1"/>
      </rPr>
      <t xml:space="preserve"> Lozhkin 2002   </t>
    </r>
  </si>
  <si>
    <r>
      <t>Anderson</t>
    </r>
    <r>
      <rPr>
        <sz val="11"/>
        <color rgb="FF000000"/>
        <rFont val="Arial"/>
        <family val="2"/>
        <charset val="1"/>
      </rPr>
      <t xml:space="preserve"> et al.</t>
    </r>
    <r>
      <rPr>
        <sz val="11"/>
        <color rgb="FF000000"/>
        <rFont val="Arial"/>
        <family val="2"/>
        <charset val="1"/>
      </rPr>
      <t xml:space="preserve"> 1998</t>
    </r>
    <r>
      <rPr>
        <sz val="11"/>
        <color rgb="FF000000"/>
        <rFont val="Arial"/>
        <family val="2"/>
        <charset val="1"/>
      </rPr>
      <t>;</t>
    </r>
    <r>
      <rPr>
        <sz val="11"/>
        <color rgb="FF000000"/>
        <rFont val="Arial"/>
        <family val="2"/>
        <charset val="1"/>
      </rPr>
      <t xml:space="preserve"> Anderson</t>
    </r>
    <r>
      <rPr>
        <sz val="11"/>
        <color rgb="FF000000"/>
        <rFont val="Arial"/>
        <family val="2"/>
        <charset val="1"/>
      </rPr>
      <t xml:space="preserve"> &amp;</t>
    </r>
    <r>
      <rPr>
        <sz val="11"/>
        <color rgb="FF000000"/>
        <rFont val="Arial"/>
        <family val="2"/>
        <charset val="1"/>
      </rPr>
      <t xml:space="preserve"> Lozhkin 2002  </t>
    </r>
  </si>
  <si>
    <t>no digital data could be obtained</t>
  </si>
  <si>
    <t>Reason for rejection includes only one criterion; most records were rejected based on more than one reason</t>
  </si>
  <si>
    <t>likely insufficient resolution</t>
  </si>
  <si>
    <r>
      <t>hiatus between 6</t>
    </r>
    <r>
      <rPr>
        <sz val="11"/>
        <color rgb="FF000000"/>
        <rFont val="Arial"/>
        <family val="2"/>
        <charset val="1"/>
      </rPr>
      <t>.</t>
    </r>
    <r>
      <rPr>
        <sz val="11"/>
        <color rgb="FF000000"/>
        <rFont val="Arial"/>
        <family val="2"/>
        <charset val="1"/>
      </rPr>
      <t>5 and 0</t>
    </r>
    <r>
      <rPr>
        <sz val="11"/>
        <color rgb="FF000000"/>
        <rFont val="Arial"/>
        <family val="2"/>
        <charset val="1"/>
      </rPr>
      <t>.</t>
    </r>
    <r>
      <rPr>
        <sz val="11"/>
        <color rgb="FF000000"/>
        <rFont val="Arial"/>
        <family val="2"/>
        <charset val="1"/>
      </rPr>
      <t>6 ka</t>
    </r>
  </si>
  <si>
    <t>d13C.calcite, C/N, d18O.chironomids, chironomids, macros, MS</t>
  </si>
  <si>
    <t xml:space="preserve">Muskox </t>
  </si>
  <si>
    <t xml:space="preserve">Redondo </t>
  </si>
  <si>
    <t xml:space="preserve">Sweet Little </t>
  </si>
  <si>
    <t xml:space="preserve">Ilmen </t>
  </si>
  <si>
    <t xml:space="preserve">Kubenskoe </t>
  </si>
  <si>
    <t xml:space="preserve">Ladoga </t>
  </si>
  <si>
    <t xml:space="preserve"> Karujarv</t>
  </si>
  <si>
    <t xml:space="preserve"> Maardu</t>
  </si>
  <si>
    <t xml:space="preserve">Onego </t>
  </si>
  <si>
    <t xml:space="preserve">Vishnevskoe </t>
  </si>
  <si>
    <t xml:space="preserve">Barchampe </t>
  </si>
  <si>
    <t xml:space="preserve">Long </t>
  </si>
  <si>
    <t>Chistoye  Exposure</t>
  </si>
  <si>
    <t xml:space="preserve">Elgennya </t>
  </si>
  <si>
    <t xml:space="preserve">Elikchan 4 </t>
  </si>
  <si>
    <t xml:space="preserve">Gek </t>
  </si>
  <si>
    <t xml:space="preserve">Glukhoye </t>
  </si>
  <si>
    <t xml:space="preserve">Goluboye </t>
  </si>
  <si>
    <t xml:space="preserve">Jack London </t>
  </si>
  <si>
    <t>Jack London  (Wrangle Island)</t>
  </si>
  <si>
    <t xml:space="preserve">Khomustakh </t>
  </si>
  <si>
    <t xml:space="preserve"> Boguda</t>
  </si>
  <si>
    <t xml:space="preserve">Lesnoye </t>
  </si>
  <si>
    <t xml:space="preserve">Old Camp </t>
  </si>
  <si>
    <t xml:space="preserve">Priyatnoye </t>
  </si>
  <si>
    <t xml:space="preserve">Rock Island </t>
  </si>
  <si>
    <t xml:space="preserve">Smorodinovoye </t>
  </si>
  <si>
    <t xml:space="preserve">Sosednee </t>
  </si>
  <si>
    <t xml:space="preserve">Taloye </t>
  </si>
  <si>
    <t xml:space="preserve">Vishnevskoye </t>
  </si>
  <si>
    <t>Bol'shaya Kuropatoch'ya River</t>
  </si>
  <si>
    <r>
      <t>Table 1</t>
    </r>
    <r>
      <rPr>
        <sz val="14"/>
        <color rgb="FF000000"/>
        <rFont val="Arial"/>
        <family val="2"/>
        <charset val="1"/>
      </rPr>
      <t>. Sites with proxy records in the database. Some sites include more than one proxy record (see Table 3).</t>
    </r>
  </si>
  <si>
    <t>Site short name = title of tab in excel spreadsheet - database with proxy and geochronology data</t>
  </si>
  <si>
    <t>Statistical detail abbreviations as follows: ML = Maximum Likelihood; MAT = Modern Analog Technique; RESP = Response Surface; PLS = Partial Least Squares;</t>
  </si>
  <si>
    <t xml:space="preserve">      SDF = Speleothem Delta Function; WAPLS = Weighted-Average Partial Least Squares</t>
  </si>
  <si>
    <t>Punctuation for list of proxy types connotes the following:  a.b — a = general type of analysis and b = specific type of analysis or material (e.g. "d18O.foram" = oxygen-isotope analysis of foraminifera);</t>
  </si>
  <si>
    <t xml:space="preserve">       a,b — a and b = different proxy types from the same physical sequenc; a;b — a and b = records from different physical sequences collected at the same site</t>
  </si>
  <si>
    <t>ftp://ftp.ncdc.noaa.gov/pub/data/paleo/pale/atlasdata/etivlik.txt</t>
  </si>
  <si>
    <t>http://www1.ncdc.noaa.gov/pub/data/paleo/pale/atlasdata/kollioks.txt</t>
  </si>
  <si>
    <t>ftp://ftp.ncdc.noaa.gov/pub/data/paleo/pale/metadata/minakoko.txt</t>
  </si>
  <si>
    <t>ftp://ftp.ncdc.noaa.gov/pub/data/paleo/pale/atlasdata/sakana.txt</t>
  </si>
  <si>
    <t>ftp://ftp.ncdc.noaa.gov/pub/data/paleo/pollen/asciifiles/fossil/ascfiles/gpd/tyrrell.txt</t>
  </si>
  <si>
    <t>ftp://ftp.ncdc.noaa.gov/pub/data/paleo/pollen/asciifiles/fossil/ascfiles/gpd/devon4.txt</t>
  </si>
  <si>
    <t>ftp://ftp.ncdc.noaa.gov/pub/data/paleo/pollen/asciifiles/fossil/ascfiles/epd/imatu.txt</t>
  </si>
  <si>
    <t>ftp://ftp.ncdc.noaa.gov/pub/data/paleo/pollen/asciifiles/fossil/ascfiles/epd/koppalo.txt</t>
  </si>
  <si>
    <t>ftp://ftp.ncdc.noaa.gov/pub/data/paleo/pollen/asciifiles/fossil/ascfiles/epd/vohma.txt</t>
  </si>
  <si>
    <t>ftp://ftp.ncdc.noaa.gov/pub/data/paleo/pollen/asciifiles/fossil/p15files/gpd/barchamp_p15.txt</t>
  </si>
  <si>
    <t>ftp://ftp.ncdc.noaa.gov/pub/data/paleo/pollen/asciifiles/fossil/ascfiles/gpd/oldcamp.txt</t>
  </si>
  <si>
    <t>ftp://ftp.ncdc.noaa.gov/pub/data/paleo/site_maps/pollen.kmz</t>
  </si>
  <si>
    <t>Quantitative reconstruction</t>
  </si>
  <si>
    <r>
      <t>Table S1.</t>
    </r>
    <r>
      <rPr>
        <sz val="14"/>
        <color rgb="FF000000"/>
        <rFont val="Arial"/>
        <family val="2"/>
        <charset val="1"/>
      </rPr>
      <t xml:space="preserve"> Records considered but that did not meet the criteria for inclusion in this database.</t>
    </r>
  </si>
  <si>
    <r>
      <t>Table 2.</t>
    </r>
    <r>
      <rPr>
        <sz val="14"/>
        <color rgb="FF000000"/>
        <rFont val="Arial"/>
        <family val="2"/>
        <charset val="1"/>
      </rPr>
      <t xml:space="preserve"> Proxy records in the database. See Table 1 for information about each site.</t>
    </r>
  </si>
  <si>
    <t># Arctic Holocene Proxy Climate Database</t>
  </si>
  <si>
    <t xml:space="preserve">#----------------------------------------------------------------------- </t>
  </si>
  <si>
    <t xml:space="preserve">#                World Data Center for Paleoclimatology, Boulder </t>
  </si>
  <si>
    <t xml:space="preserve">#                                  and </t>
  </si>
  <si>
    <t xml:space="preserve">#                     NOAA Paleoclimatology Program </t>
  </si>
  <si>
    <t xml:space="preserve"># NOTE: Please cite Publication, and Online_Resource and date accessed when using these data. </t>
  </si>
  <si>
    <t xml:space="preserve"># If there is no publication information, please cite Investigators, Title, and Online_Resource and date accessed. </t>
  </si>
  <si>
    <t>#</t>
  </si>
  <si>
    <t># Online_Resource: http://hurricane.ncdc.noaa.gov/pls/paleox/f?p=519:1:::::P1_STUDY_ID:15444</t>
  </si>
  <si>
    <t xml:space="preserve"># </t>
  </si>
  <si>
    <t># Description/Documentation lines begin with #</t>
  </si>
  <si>
    <t># Data lines have no #</t>
  </si>
  <si>
    <t># Archive: Paleolimnology</t>
  </si>
  <si>
    <t>#--------------------</t>
  </si>
  <si>
    <t># Contribution_Date</t>
  </si>
  <si>
    <t>Date: 2014-01-03</t>
  </si>
  <si>
    <t># Title</t>
  </si>
  <si>
    <t>Study_Name: Arctic Holocene Proxy Climate Database</t>
  </si>
  <si>
    <t># Investigators</t>
  </si>
  <si>
    <t>#       Investigators: Sundqvist, H.S.; Kaufman, D.S.; McKay, N.P.; Balascio, N.L.; Briner, J.P.; Cwynar, L.C.; Sejrup, H.P.; Seppä, H.; Subetto, D.A.; Andrews, J.T.; Axford, Y.; Bakke, J.; Birks, H.J.B.; Brooks, S.J.; de Vernal, A.; Jennings, A.E.; Ljungqvist, F.C.; Rühland, K.M.; Saenger, C.; Smol, J.P.; Viau, A.E.</t>
  </si>
  <si>
    <t># Description_and_Notes</t>
  </si>
  <si>
    <t xml:space="preserve">Description: Holocene proxy climate records from the Arctic. Database consisting of 168 sites from north of 58°N, </t>
  </si>
  <si>
    <t xml:space="preserve">#                    proxy data from lake sediments (60%), marine sediments (32%), glacier ice (5%), and other sources. </t>
  </si>
  <si>
    <t xml:space="preserve">#                    Data are presented in 6 Excel files organized by region. Measured parameters include: alkenones, </t>
  </si>
  <si>
    <t xml:space="preserve">#                    ARM/IRM, biogenic silica, bulk density, C &amp; N, carbonate, chironomids, d13C.bulk_organics, d18O.calcite, </t>
  </si>
  <si>
    <t xml:space="preserve">#                    d18O.cellulose, d18O.diatom, d18O.foram, d18O.ice, dD, diatoms, dinocysts, forams.pl, humification_index, </t>
  </si>
  <si>
    <t xml:space="preserve">#                    ice_rafted_debris, ice.melt, IP25, magnetic_susceptibility, Mg/Ca.foram, MgCa.ostracodes, mineral.content, </t>
  </si>
  <si>
    <t xml:space="preserve">#                    mineral.flux, OM.flux, pollen, sedimentation_rate, total_organic_carbon, varve.width. </t>
  </si>
  <si>
    <t xml:space="preserve"># Publication </t>
  </si>
  <si>
    <t>#       Authors: H.S. Sundqvist, D.S. Kaufman, N.P. McKay, N.L. Balascio, J.P. Briner, L.C. Cwynar, H.P. Sejrup, H. Seppä, D.A. Subetto, J.T. Andrews, Y. Axford, J. Bakke, H.J.B. Birks, S.J. Brooks, A. de Vernal, A.E. Jennings, F.C. Ljungqvist, K.M. Rühland, C. Saenger, J.P. Smol, and A.E. Viau</t>
  </si>
  <si>
    <t xml:space="preserve">#       Published_Date_or_Year: 2014   </t>
  </si>
  <si>
    <t>#       Published_Title: Arctic Holocene proxy climate database - new approaches to assessing geochronological accuracy and encoding climate variables</t>
  </si>
  <si>
    <t>#       Journal_Name: Climate of the Past Discussions</t>
  </si>
  <si>
    <t>#       Volume: 10</t>
  </si>
  <si>
    <t xml:space="preserve">#       Edition: </t>
  </si>
  <si>
    <t>#       Issue: 1</t>
  </si>
  <si>
    <t>#       Pages: 1-63</t>
  </si>
  <si>
    <t>#       DOI: 10.5194/cpd-10-1-2014</t>
  </si>
  <si>
    <t xml:space="preserve">#       Online_Resource: </t>
  </si>
  <si>
    <t xml:space="preserve">#       Full_Citation: </t>
  </si>
  <si>
    <t>#       Abstract: We present a systematic compilation of previously published Holocene proxy climate records from the Arctic. We identified 167 sites from north of 58°N latitude where proxy time-series extend back at least to 6 cal ka, are resolved at sub-millennial scale (at least one value every 400±200 yr) and have age models constrained by at least one age every 3000 yr. In addition to conventional metadata for each proxy record (location, proxy type, reference), we include two novel parameters that add functionality to the database. First, "climate interpretation" is a series of fields that logically describe the specific climate variable(s) represented by the proxy record. It encodes the proxy-climate relation reported by authors of the original studies into a structured format to facilitate inter-comparison with climate model output. Second, "geochronology accuracy score" (chron score) is a numerical rating that reflects the overall accuracy of 14C-based age models from lake and marine sediments. Chron scores were calculated using the original author-reported 14C ages, which are included in this database. The database contains 315 records (some sites include multiple records) from six regions covering the circumpolar Arctic; Fennoscandia is the most densely sampled region (30% of the records), whereas only five records from the Russian Arctic met the criteria for inclusion. The database contains proxy records from lake sediment (60 %), marine sediment (32 %), glacier ice (5 %), and other sources. Most (60 %) reflect temperature (mainly summer warmth) and are primarily based on pollen, chironomid, or diatom assemblages. Many (15 %) reflect some aspect of hydroclimate as inferred from changes in stable isotopes, pollen and diatom assemblages, humification index in peat, and changes in equilibrium-line altitude of glaciers. This comprehensive database can be used in future studies to investigate the spatial-temporal pattern of Arctic Holocene climate changes and their causes. The Arctic Holocene dataset is available from NOAA Paleoclimatology.</t>
  </si>
  <si>
    <t>#------------------</t>
  </si>
  <si>
    <t xml:space="preserve"># Funding_Agency </t>
  </si>
  <si>
    <t>#       Funding_Agency_Name: US National Science Foundation</t>
  </si>
  <si>
    <t>#       Grant: ARC-1107869 and 0909332</t>
  </si>
  <si>
    <t xml:space="preserve"># Site_Information </t>
  </si>
  <si>
    <t>#       Site_Name: Arctic</t>
  </si>
  <si>
    <t>#       Location: Geographic Region&gt;Arctic</t>
  </si>
  <si>
    <t xml:space="preserve">Country:  </t>
  </si>
  <si>
    <t>Northernmost_Latitude: 90.00</t>
  </si>
  <si>
    <t>Southernmost_Latitude: 58.00</t>
  </si>
  <si>
    <t>Easternmost_Longitude: 180.00</t>
  </si>
  <si>
    <t>Westernmost_Longitude: -180.00</t>
  </si>
  <si>
    <t xml:space="preserve">Elevation: m  </t>
  </si>
  <si>
    <t xml:space="preserve"># Data_Collection   </t>
  </si>
  <si>
    <t xml:space="preserve">Collection_Name: Arctic Proxy Climate Data </t>
  </si>
  <si>
    <t>Earliest_Year: 12000</t>
  </si>
  <si>
    <t>Most_Recent_Year: 0</t>
  </si>
  <si>
    <t>Time_Unit: Cal Year BP</t>
  </si>
  <si>
    <t>Core_Length: m</t>
  </si>
  <si>
    <t xml:space="preserve">Notes: </t>
  </si>
  <si>
    <t># Original_Source_URL: ftp://ftp.ncdc.noaa.gov/pub/data/paleo/paleolimnology/arctic/tables-1-2-s1.xlsx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</si>
</sst>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2"/>
      <color rgb="FF000000"/>
      <name val="Calibri"/>
      <family val="2"/>
      <charset val="1"/>
    </font>
    <font>
      <sz val="11"/>
      <color rgb="FF000000"/>
      <name val="Calibri"/>
      <family val="2"/>
      <charset val="1"/>
    </font>
    <font>
      <sz val="11"/>
      <color rgb="FF000000"/>
      <name val="Arial"/>
      <family val="2"/>
      <charset val="1"/>
    </font>
    <font>
      <b/>
      <sz val="11"/>
      <color rgb="FF000000"/>
      <name val="Arial"/>
      <family val="2"/>
      <charset val="1"/>
    </font>
    <font>
      <i/>
      <sz val="11"/>
      <color rgb="FF000000"/>
      <name val="Arial"/>
      <family val="2"/>
      <charset val="1"/>
    </font>
    <font>
      <b/>
      <sz val="11"/>
      <name val="Arial"/>
      <family val="2"/>
      <charset val="1"/>
    </font>
    <font>
      <b/>
      <i/>
      <sz val="11"/>
      <name val="Arial"/>
      <family val="2"/>
      <charset val="1"/>
    </font>
    <font>
      <b/>
      <i/>
      <sz val="11"/>
      <color rgb="FF000000"/>
      <name val="Arial"/>
      <family val="2"/>
      <charset val="1"/>
    </font>
    <font>
      <i/>
      <sz val="11"/>
      <name val="Arial"/>
      <family val="2"/>
      <charset val="1"/>
    </font>
    <font>
      <u/>
      <sz val="12"/>
      <color theme="10"/>
      <name val="Calibri"/>
      <family val="2"/>
      <charset val="1"/>
    </font>
    <font>
      <u/>
      <sz val="12"/>
      <color theme="11"/>
      <name val="Calibri"/>
      <family val="2"/>
      <charset val="1"/>
    </font>
    <font>
      <sz val="11"/>
      <name val="Arial"/>
      <family val="2"/>
    </font>
    <font>
      <b/>
      <sz val="11"/>
      <color rgb="FF000000"/>
      <name val="Arial"/>
      <family val="2"/>
    </font>
    <font>
      <sz val="11"/>
      <color rgb="FF000000"/>
      <name val="Arial"/>
      <family val="2"/>
    </font>
    <font>
      <i/>
      <sz val="11"/>
      <color rgb="FF000000"/>
      <name val="Arial"/>
      <family val="2"/>
    </font>
    <font>
      <b/>
      <i/>
      <sz val="11"/>
      <color rgb="FF000000"/>
      <name val="Arial"/>
      <family val="2"/>
    </font>
    <font>
      <sz val="11"/>
      <color indexed="8"/>
      <name val="Arial"/>
      <family val="2"/>
    </font>
    <font>
      <b/>
      <sz val="14"/>
      <color rgb="FF000000"/>
      <name val="Arial"/>
      <family val="2"/>
      <charset val="1"/>
    </font>
    <font>
      <sz val="14"/>
      <color rgb="FF000000"/>
      <name val="Arial"/>
      <family val="2"/>
      <charset val="1"/>
    </font>
    <font>
      <sz val="14"/>
      <color rgb="FF000000"/>
      <name val="Calibri"/>
      <family val="2"/>
      <charset val="1"/>
    </font>
    <font>
      <sz val="8"/>
      <name val="Calibri"/>
      <family val="2"/>
      <charset val="1"/>
    </font>
  </fonts>
  <fills count="2">
    <fill>
      <patternFill patternType="none"/>
    </fill>
    <fill>
      <patternFill patternType="gray125"/>
    </fill>
  </fills>
  <borders count="2">
    <border>
      <left/>
      <right/>
      <top/>
      <bottom/>
      <diagonal/>
    </border>
    <border>
      <left/>
      <right/>
      <top/>
      <bottom style="thin">
        <color auto="1"/>
      </bottom>
      <diagonal/>
    </border>
  </borders>
  <cellStyleXfs count="46">
    <xf numFmtId="0" fontId="0"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23">
    <xf numFmtId="0" fontId="0" fillId="0" borderId="0" xfId="0"/>
    <xf numFmtId="0" fontId="2" fillId="0" borderId="0" xfId="1" applyFont="1" applyAlignment="1">
      <alignment horizontal="left"/>
    </xf>
    <xf numFmtId="1" fontId="2" fillId="0" borderId="0" xfId="1" applyNumberFormat="1" applyFont="1" applyAlignment="1">
      <alignment horizontal="left"/>
    </xf>
    <xf numFmtId="1" fontId="2" fillId="0" borderId="0" xfId="1" applyNumberFormat="1" applyFont="1" applyAlignment="1">
      <alignment horizontal="left"/>
    </xf>
    <xf numFmtId="0" fontId="2" fillId="0" borderId="0" xfId="1" applyFont="1"/>
    <xf numFmtId="0" fontId="4" fillId="0" borderId="0" xfId="1" applyFont="1" applyAlignment="1">
      <alignment horizontal="left"/>
    </xf>
    <xf numFmtId="0" fontId="2" fillId="0" borderId="0" xfId="1" applyFont="1" applyAlignment="1">
      <alignment vertical="center"/>
    </xf>
    <xf numFmtId="0" fontId="6" fillId="0" borderId="0" xfId="1" applyFont="1" applyAlignment="1">
      <alignment horizontal="left"/>
    </xf>
    <xf numFmtId="0" fontId="5" fillId="0" borderId="0" xfId="1" applyFont="1" applyBorder="1" applyAlignment="1">
      <alignment horizontal="left" wrapText="1"/>
    </xf>
    <xf numFmtId="1" fontId="5" fillId="0" borderId="0" xfId="1" applyNumberFormat="1" applyFont="1" applyAlignment="1">
      <alignment horizontal="left" wrapText="1"/>
    </xf>
    <xf numFmtId="1" fontId="5" fillId="0" borderId="0" xfId="1" applyNumberFormat="1" applyFont="1" applyAlignment="1">
      <alignment horizontal="left" wrapText="1"/>
    </xf>
    <xf numFmtId="0" fontId="2" fillId="0" borderId="0" xfId="1" applyFont="1" applyBorder="1" applyAlignment="1">
      <alignment horizontal="left"/>
    </xf>
    <xf numFmtId="2" fontId="2" fillId="0" borderId="0" xfId="1" applyNumberFormat="1" applyFont="1" applyAlignment="1">
      <alignment horizontal="left"/>
    </xf>
    <xf numFmtId="0" fontId="2" fillId="0" borderId="0" xfId="1" applyFont="1" applyAlignment="1">
      <alignment horizontal="left"/>
    </xf>
    <xf numFmtId="2" fontId="2" fillId="0" borderId="0" xfId="1" applyNumberFormat="1" applyFont="1" applyAlignment="1">
      <alignment horizontal="left"/>
    </xf>
    <xf numFmtId="1" fontId="2" fillId="0" borderId="0" xfId="0" applyNumberFormat="1" applyFont="1" applyAlignment="1">
      <alignment horizontal="left"/>
    </xf>
    <xf numFmtId="0" fontId="2" fillId="0" borderId="0" xfId="1" applyFont="1" applyBorder="1" applyAlignment="1">
      <alignment horizontal="left"/>
    </xf>
    <xf numFmtId="2" fontId="2" fillId="0" borderId="0" xfId="1" applyNumberFormat="1" applyFont="1" applyBorder="1" applyAlignment="1">
      <alignment horizontal="left"/>
    </xf>
    <xf numFmtId="1" fontId="2" fillId="0" borderId="0" xfId="1" applyNumberFormat="1" applyFont="1" applyBorder="1" applyAlignment="1">
      <alignment horizontal="left"/>
    </xf>
    <xf numFmtId="2" fontId="2" fillId="0" borderId="0" xfId="1" applyNumberFormat="1" applyFont="1" applyBorder="1" applyAlignment="1">
      <alignment horizontal="left"/>
    </xf>
    <xf numFmtId="0" fontId="5" fillId="0" borderId="0" xfId="1" applyFont="1" applyBorder="1" applyAlignment="1">
      <alignment horizontal="left"/>
    </xf>
    <xf numFmtId="2" fontId="5" fillId="0" borderId="0" xfId="1" applyNumberFormat="1" applyFont="1" applyBorder="1" applyAlignment="1">
      <alignment horizontal="left"/>
    </xf>
    <xf numFmtId="1" fontId="2" fillId="0" borderId="0" xfId="1" applyNumberFormat="1" applyFont="1" applyBorder="1" applyAlignment="1">
      <alignment horizontal="left"/>
    </xf>
    <xf numFmtId="0" fontId="2" fillId="0" borderId="0" xfId="1" applyFont="1" applyAlignment="1">
      <alignment horizontal="center"/>
    </xf>
    <xf numFmtId="0" fontId="7" fillId="0" borderId="0" xfId="1" applyFont="1"/>
    <xf numFmtId="0" fontId="8" fillId="0" borderId="0" xfId="1" applyFont="1"/>
    <xf numFmtId="0" fontId="8" fillId="0" borderId="0" xfId="1" applyFont="1" applyAlignment="1">
      <alignment horizontal="center"/>
    </xf>
    <xf numFmtId="0" fontId="2" fillId="0" borderId="0" xfId="1" applyFont="1"/>
    <xf numFmtId="0" fontId="2" fillId="0" borderId="0" xfId="1" applyFont="1" applyBorder="1"/>
    <xf numFmtId="0" fontId="2" fillId="0" borderId="0" xfId="1" applyFont="1" applyBorder="1" applyAlignment="1">
      <alignment horizontal="center"/>
    </xf>
    <xf numFmtId="0" fontId="2" fillId="0" borderId="1" xfId="1" applyFont="1" applyBorder="1" applyAlignment="1">
      <alignment horizontal="left"/>
    </xf>
    <xf numFmtId="2" fontId="2" fillId="0" borderId="1" xfId="1" applyNumberFormat="1" applyFont="1" applyBorder="1" applyAlignment="1">
      <alignment horizontal="left"/>
    </xf>
    <xf numFmtId="1" fontId="2" fillId="0" borderId="1" xfId="0" applyNumberFormat="1" applyFont="1" applyBorder="1" applyAlignment="1">
      <alignment horizontal="left"/>
    </xf>
    <xf numFmtId="1" fontId="2" fillId="0" borderId="1" xfId="1" applyNumberFormat="1" applyFont="1" applyBorder="1" applyAlignment="1">
      <alignment horizontal="left"/>
    </xf>
    <xf numFmtId="0" fontId="5" fillId="0" borderId="1" xfId="1" applyFont="1" applyBorder="1" applyAlignment="1">
      <alignment horizontal="left" wrapText="1"/>
    </xf>
    <xf numFmtId="1" fontId="5" fillId="0" borderId="1" xfId="1" applyNumberFormat="1" applyFont="1" applyBorder="1" applyAlignment="1">
      <alignment horizontal="left" wrapText="1"/>
    </xf>
    <xf numFmtId="0" fontId="3" fillId="0" borderId="1" xfId="1" applyFont="1" applyBorder="1" applyAlignment="1">
      <alignment horizontal="left"/>
    </xf>
    <xf numFmtId="0" fontId="2" fillId="0" borderId="1" xfId="1" applyFont="1" applyBorder="1"/>
    <xf numFmtId="0" fontId="2" fillId="0" borderId="1" xfId="1" applyFont="1" applyBorder="1" applyAlignment="1">
      <alignment horizontal="center"/>
    </xf>
    <xf numFmtId="0" fontId="5" fillId="0" borderId="1" xfId="1" applyFont="1" applyBorder="1" applyAlignment="1">
      <alignment horizontal="center" wrapText="1"/>
    </xf>
    <xf numFmtId="0" fontId="2" fillId="0" borderId="0" xfId="1" applyFont="1" applyFill="1" applyAlignment="1">
      <alignment horizontal="left"/>
    </xf>
    <xf numFmtId="0" fontId="11" fillId="0" borderId="0" xfId="1" applyFont="1" applyFill="1" applyAlignment="1">
      <alignment horizontal="left"/>
    </xf>
    <xf numFmtId="0" fontId="0" fillId="0" borderId="0" xfId="1" applyFont="1" applyFill="1" applyAlignment="1">
      <alignment horizontal="left"/>
    </xf>
    <xf numFmtId="0" fontId="12" fillId="0" borderId="0" xfId="1" applyFont="1" applyFill="1" applyBorder="1" applyAlignment="1">
      <alignment horizontal="left"/>
    </xf>
    <xf numFmtId="0" fontId="14" fillId="0" borderId="0" xfId="1" applyFont="1" applyFill="1" applyAlignment="1">
      <alignment horizontal="left"/>
    </xf>
    <xf numFmtId="0" fontId="13" fillId="0" borderId="0" xfId="1" applyFont="1" applyFill="1" applyAlignment="1">
      <alignment horizontal="left"/>
    </xf>
    <xf numFmtId="0" fontId="12" fillId="0" borderId="1" xfId="1" applyFont="1" applyFill="1" applyBorder="1" applyAlignment="1">
      <alignment horizontal="left"/>
    </xf>
    <xf numFmtId="0" fontId="15" fillId="0" borderId="0" xfId="1" applyFont="1" applyFill="1" applyAlignment="1">
      <alignment horizontal="left"/>
    </xf>
    <xf numFmtId="0" fontId="13" fillId="0" borderId="0" xfId="1" applyFont="1" applyFill="1" applyBorder="1" applyAlignment="1">
      <alignment horizontal="left"/>
    </xf>
    <xf numFmtId="1" fontId="13" fillId="0" borderId="0" xfId="1" applyNumberFormat="1" applyFont="1" applyFill="1" applyAlignment="1">
      <alignment horizontal="left"/>
    </xf>
    <xf numFmtId="0" fontId="13" fillId="0" borderId="0" xfId="1" applyFont="1" applyFill="1" applyAlignment="1">
      <alignment horizontal="left" wrapText="1"/>
    </xf>
    <xf numFmtId="0" fontId="15" fillId="0" borderId="0" xfId="1" applyFont="1" applyFill="1" applyBorder="1" applyAlignment="1">
      <alignment horizontal="left"/>
    </xf>
    <xf numFmtId="0" fontId="14" fillId="0" borderId="0" xfId="1" applyFont="1" applyFill="1" applyBorder="1" applyAlignment="1">
      <alignment horizontal="left"/>
    </xf>
    <xf numFmtId="0" fontId="0" fillId="0" borderId="0" xfId="0" applyAlignment="1">
      <alignment horizontal="left"/>
    </xf>
    <xf numFmtId="0" fontId="13" fillId="0" borderId="0" xfId="1" applyFont="1" applyAlignment="1">
      <alignment horizontal="left"/>
    </xf>
    <xf numFmtId="0" fontId="13" fillId="0" borderId="0" xfId="0" applyFont="1" applyAlignment="1">
      <alignment horizontal="left"/>
    </xf>
    <xf numFmtId="1" fontId="5" fillId="0" borderId="0" xfId="1" applyNumberFormat="1" applyFont="1" applyBorder="1" applyAlignment="1">
      <alignment horizontal="left" wrapText="1"/>
    </xf>
    <xf numFmtId="1" fontId="5" fillId="0" borderId="0" xfId="1" applyNumberFormat="1" applyFont="1" applyBorder="1" applyAlignment="1">
      <alignment horizontal="left"/>
    </xf>
    <xf numFmtId="0" fontId="13" fillId="0" borderId="0" xfId="0" applyFont="1" applyFill="1" applyAlignment="1">
      <alignment horizontal="left"/>
    </xf>
    <xf numFmtId="0" fontId="0" fillId="0" borderId="0" xfId="0" applyFill="1" applyAlignment="1">
      <alignment horizontal="left"/>
    </xf>
    <xf numFmtId="0" fontId="4" fillId="0" borderId="0" xfId="1" applyFont="1" applyFill="1" applyAlignment="1">
      <alignment horizontal="left"/>
    </xf>
    <xf numFmtId="2" fontId="13" fillId="0" borderId="0" xfId="1" applyNumberFormat="1" applyFont="1" applyFill="1" applyAlignment="1">
      <alignment horizontal="left"/>
    </xf>
    <xf numFmtId="2" fontId="13" fillId="0" borderId="0" xfId="0" applyNumberFormat="1" applyFont="1" applyFill="1" applyAlignment="1">
      <alignment horizontal="left"/>
    </xf>
    <xf numFmtId="2" fontId="13" fillId="0" borderId="0" xfId="1" applyNumberFormat="1" applyFont="1" applyFill="1" applyAlignment="1">
      <alignment horizontal="left" wrapText="1"/>
    </xf>
    <xf numFmtId="2" fontId="15" fillId="0" borderId="0" xfId="1" applyNumberFormat="1" applyFont="1" applyFill="1" applyAlignment="1">
      <alignment horizontal="left"/>
    </xf>
    <xf numFmtId="2" fontId="14" fillId="0" borderId="0" xfId="1" applyNumberFormat="1" applyFont="1" applyFill="1" applyAlignment="1">
      <alignment horizontal="left"/>
    </xf>
    <xf numFmtId="2" fontId="14" fillId="0" borderId="0" xfId="1" applyNumberFormat="1" applyFont="1" applyFill="1" applyBorder="1" applyAlignment="1">
      <alignment horizontal="left"/>
    </xf>
    <xf numFmtId="2" fontId="13" fillId="0" borderId="0" xfId="0" applyNumberFormat="1" applyFont="1" applyAlignment="1">
      <alignment horizontal="left"/>
    </xf>
    <xf numFmtId="2" fontId="13" fillId="0" borderId="0" xfId="1" applyNumberFormat="1" applyFont="1" applyAlignment="1">
      <alignment horizontal="left"/>
    </xf>
    <xf numFmtId="2" fontId="11" fillId="0" borderId="0" xfId="0" applyNumberFormat="1" applyFont="1" applyFill="1" applyAlignment="1">
      <alignment horizontal="left"/>
    </xf>
    <xf numFmtId="0" fontId="16" fillId="0" borderId="0" xfId="0" applyFont="1" applyFill="1" applyAlignment="1">
      <alignment horizontal="left"/>
    </xf>
    <xf numFmtId="0" fontId="13" fillId="0" borderId="0" xfId="0" applyFont="1" applyFill="1" applyBorder="1" applyAlignment="1">
      <alignment horizontal="left"/>
    </xf>
    <xf numFmtId="2" fontId="13" fillId="0" borderId="0" xfId="0" applyNumberFormat="1"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14" fillId="0" borderId="0" xfId="1" applyFont="1" applyFill="1" applyAlignment="1">
      <alignment horizontal="left" wrapText="1"/>
    </xf>
    <xf numFmtId="0" fontId="15" fillId="0" borderId="0" xfId="1" applyFont="1" applyFill="1" applyAlignment="1">
      <alignment horizontal="left" wrapText="1"/>
    </xf>
    <xf numFmtId="0" fontId="13" fillId="0" borderId="0" xfId="0" applyFont="1" applyFill="1" applyAlignment="1">
      <alignment horizontal="left" wrapText="1"/>
    </xf>
    <xf numFmtId="0" fontId="2" fillId="0" borderId="0" xfId="1" applyFont="1" applyFill="1" applyAlignment="1">
      <alignment horizontal="left" wrapText="1"/>
    </xf>
    <xf numFmtId="0" fontId="14" fillId="0" borderId="0" xfId="1" applyFont="1" applyFill="1" applyBorder="1" applyAlignment="1">
      <alignment horizontal="left" wrapText="1"/>
    </xf>
    <xf numFmtId="0" fontId="13" fillId="0" borderId="0" xfId="0" applyFont="1" applyAlignment="1">
      <alignment horizontal="left" wrapText="1"/>
    </xf>
    <xf numFmtId="0" fontId="13" fillId="0" borderId="0" xfId="1" applyFont="1" applyFill="1" applyBorder="1" applyAlignment="1">
      <alignment horizontal="left" wrapText="1"/>
    </xf>
    <xf numFmtId="0" fontId="13" fillId="0" borderId="1" xfId="1" applyFont="1" applyFill="1" applyBorder="1" applyAlignment="1">
      <alignment horizontal="left"/>
    </xf>
    <xf numFmtId="2" fontId="13" fillId="0" borderId="1" xfId="1" applyNumberFormat="1" applyFont="1" applyFill="1" applyBorder="1" applyAlignment="1">
      <alignment horizontal="left"/>
    </xf>
    <xf numFmtId="0" fontId="13" fillId="0" borderId="1" xfId="1" applyFont="1" applyFill="1" applyBorder="1" applyAlignment="1">
      <alignment horizontal="left" wrapText="1"/>
    </xf>
    <xf numFmtId="0" fontId="12" fillId="0" borderId="0" xfId="1" applyFont="1" applyFill="1" applyBorder="1" applyAlignment="1">
      <alignment horizontal="left" wrapText="1"/>
    </xf>
    <xf numFmtId="0" fontId="12" fillId="0" borderId="1" xfId="1" applyFont="1" applyFill="1" applyBorder="1" applyAlignment="1">
      <alignment horizontal="left" wrapText="1"/>
    </xf>
    <xf numFmtId="1" fontId="13" fillId="0" borderId="0" xfId="1" applyNumberFormat="1" applyFont="1" applyFill="1" applyAlignment="1">
      <alignment horizontal="left" wrapText="1"/>
    </xf>
    <xf numFmtId="1" fontId="2" fillId="0" borderId="0" xfId="1" applyNumberFormat="1" applyFont="1" applyFill="1" applyAlignment="1">
      <alignment horizontal="left" wrapText="1"/>
    </xf>
    <xf numFmtId="0" fontId="2" fillId="0" borderId="0" xfId="0" applyFont="1" applyFill="1" applyAlignment="1">
      <alignment horizontal="left" wrapText="1"/>
    </xf>
    <xf numFmtId="0" fontId="11" fillId="0" borderId="0" xfId="1" applyFont="1" applyFill="1" applyAlignment="1">
      <alignment horizontal="left" wrapText="1"/>
    </xf>
    <xf numFmtId="0" fontId="2" fillId="0" borderId="0" xfId="1" applyFont="1" applyAlignment="1">
      <alignment horizontal="left" wrapText="1"/>
    </xf>
    <xf numFmtId="0" fontId="13" fillId="0" borderId="0" xfId="1" applyFont="1" applyAlignment="1">
      <alignment horizontal="left" wrapText="1"/>
    </xf>
    <xf numFmtId="0" fontId="13" fillId="0" borderId="0" xfId="0" applyFont="1" applyFill="1" applyBorder="1" applyAlignment="1">
      <alignment horizontal="left" wrapText="1"/>
    </xf>
    <xf numFmtId="0" fontId="2" fillId="0" borderId="0" xfId="1" applyFont="1" applyAlignment="1">
      <alignment wrapText="1"/>
    </xf>
    <xf numFmtId="0" fontId="8" fillId="0" borderId="0" xfId="1" applyFont="1" applyAlignment="1">
      <alignment wrapText="1"/>
    </xf>
    <xf numFmtId="0" fontId="2" fillId="0" borderId="0" xfId="1" applyFont="1" applyBorder="1" applyAlignment="1">
      <alignment wrapText="1"/>
    </xf>
    <xf numFmtId="0" fontId="2" fillId="0" borderId="1" xfId="1" applyFont="1" applyBorder="1" applyAlignment="1">
      <alignment wrapText="1"/>
    </xf>
    <xf numFmtId="0" fontId="2" fillId="0" borderId="0" xfId="1" applyFont="1" applyBorder="1" applyAlignment="1">
      <alignment horizontal="left" wrapText="1"/>
    </xf>
    <xf numFmtId="0" fontId="2" fillId="0" borderId="1" xfId="1" applyFont="1" applyBorder="1" applyAlignment="1">
      <alignment horizontal="left" wrapText="1"/>
    </xf>
    <xf numFmtId="1" fontId="2" fillId="0" borderId="0" xfId="1" applyNumberFormat="1" applyFont="1" applyAlignment="1">
      <alignment horizontal="left" wrapText="1"/>
    </xf>
    <xf numFmtId="0" fontId="17" fillId="0" borderId="0" xfId="1" applyFont="1" applyAlignment="1">
      <alignment horizontal="left"/>
    </xf>
    <xf numFmtId="0" fontId="18" fillId="0" borderId="0" xfId="1" applyFont="1" applyAlignment="1">
      <alignment horizontal="left"/>
    </xf>
    <xf numFmtId="1" fontId="18" fillId="0" borderId="0" xfId="1" applyNumberFormat="1" applyFont="1" applyAlignment="1">
      <alignment horizontal="left"/>
    </xf>
    <xf numFmtId="0" fontId="18" fillId="0" borderId="0" xfId="1" applyFont="1" applyAlignment="1">
      <alignment horizontal="left" wrapText="1"/>
    </xf>
    <xf numFmtId="0" fontId="19" fillId="0" borderId="0" xfId="0" applyFont="1"/>
    <xf numFmtId="0" fontId="17" fillId="0" borderId="0" xfId="1" applyFont="1" applyFill="1" applyBorder="1" applyAlignment="1">
      <alignment horizontal="left"/>
    </xf>
    <xf numFmtId="0" fontId="17" fillId="0" borderId="0" xfId="1" applyFont="1" applyFill="1" applyBorder="1" applyAlignment="1">
      <alignment horizontal="left" wrapText="1"/>
    </xf>
    <xf numFmtId="0" fontId="18" fillId="0" borderId="0" xfId="0" applyFont="1" applyFill="1" applyAlignment="1">
      <alignment horizontal="left"/>
    </xf>
    <xf numFmtId="0" fontId="19" fillId="0" borderId="0" xfId="0" applyFont="1" applyFill="1" applyAlignment="1">
      <alignment horizontal="left"/>
    </xf>
    <xf numFmtId="0" fontId="18" fillId="0" borderId="0" xfId="1" applyFont="1" applyAlignment="1">
      <alignment horizontal="center"/>
    </xf>
    <xf numFmtId="0" fontId="11" fillId="0" borderId="0" xfId="34" applyFont="1" applyFill="1" applyAlignment="1">
      <alignment wrapText="1"/>
    </xf>
    <xf numFmtId="0" fontId="13" fillId="0" borderId="0" xfId="0" applyFont="1" applyFill="1" applyAlignment="1">
      <alignment wrapText="1"/>
    </xf>
    <xf numFmtId="0" fontId="11" fillId="0" borderId="0" xfId="34" applyFont="1" applyAlignment="1">
      <alignment wrapText="1"/>
    </xf>
    <xf numFmtId="0" fontId="13" fillId="0" borderId="0" xfId="0" applyFont="1" applyAlignment="1">
      <alignment wrapText="1"/>
    </xf>
    <xf numFmtId="164" fontId="18" fillId="0" borderId="0" xfId="1" applyNumberFormat="1" applyFont="1" applyFill="1" applyAlignment="1">
      <alignment horizontal="left"/>
    </xf>
    <xf numFmtId="164" fontId="2" fillId="0" borderId="0" xfId="1" applyNumberFormat="1" applyFont="1" applyFill="1" applyAlignment="1">
      <alignment horizontal="left"/>
    </xf>
    <xf numFmtId="164" fontId="5" fillId="0" borderId="1" xfId="1" applyNumberFormat="1" applyFont="1" applyFill="1" applyBorder="1" applyAlignment="1">
      <alignment horizontal="left" wrapText="1"/>
    </xf>
    <xf numFmtId="164" fontId="5" fillId="0" borderId="0" xfId="1" applyNumberFormat="1" applyFont="1" applyFill="1" applyAlignment="1">
      <alignment horizontal="left" wrapText="1"/>
    </xf>
    <xf numFmtId="164" fontId="2" fillId="0" borderId="0" xfId="0" applyNumberFormat="1" applyFont="1" applyFill="1" applyAlignment="1">
      <alignment horizontal="left"/>
    </xf>
    <xf numFmtId="164" fontId="0" fillId="0" borderId="0" xfId="0" applyNumberFormat="1" applyFill="1" applyAlignment="1">
      <alignment horizontal="left"/>
    </xf>
    <xf numFmtId="164" fontId="2" fillId="0" borderId="1" xfId="0" applyNumberFormat="1" applyFont="1" applyFill="1" applyBorder="1" applyAlignment="1">
      <alignment horizontal="left"/>
    </xf>
  </cellXfs>
  <cellStyles count="4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cellStyle name="Normal" xfId="0" builtinId="0"/>
    <cellStyle name="TableStyleLight1"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hyperlink" Target="ftp://ftp.ncdc.noaa.gov/pub/data/paleo/pollen/asciifiles/fossil/ascfiles/gpd/oldcamp.txt" TargetMode="External"/><Relationship Id="rId1" Type="http://schemas.openxmlformats.org/officeDocument/2006/relationships/hyperlink" Target="ftp://ftp.ncdc.noaa.gov/pub/data/paleo/pollen/asciifiles/fossil/ascfiles/epd/imatu.t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abSelected="1" workbookViewId="0"/>
  </sheetViews>
  <sheetFormatPr defaultRowHeight="15.75" x14ac:dyDescent="0.25"/>
  <sheetData>
    <row r="1" spans="1:1" x14ac:dyDescent="0.25">
      <c r="A1" t="s">
        <v>1401</v>
      </c>
    </row>
    <row r="2" spans="1:1" x14ac:dyDescent="0.25">
      <c r="A2" t="s">
        <v>1402</v>
      </c>
    </row>
    <row r="3" spans="1:1" x14ac:dyDescent="0.25">
      <c r="A3" t="s">
        <v>1403</v>
      </c>
    </row>
    <row r="4" spans="1:1" x14ac:dyDescent="0.25">
      <c r="A4" t="s">
        <v>1404</v>
      </c>
    </row>
    <row r="5" spans="1:1" x14ac:dyDescent="0.25">
      <c r="A5" t="s">
        <v>1405</v>
      </c>
    </row>
    <row r="6" spans="1:1" x14ac:dyDescent="0.25">
      <c r="A6" t="s">
        <v>1402</v>
      </c>
    </row>
    <row r="7" spans="1:1" x14ac:dyDescent="0.25">
      <c r="A7" t="s">
        <v>1406</v>
      </c>
    </row>
    <row r="8" spans="1:1" x14ac:dyDescent="0.25">
      <c r="A8" t="s">
        <v>1407</v>
      </c>
    </row>
    <row r="9" spans="1:1" x14ac:dyDescent="0.25">
      <c r="A9" t="s">
        <v>1408</v>
      </c>
    </row>
    <row r="10" spans="1:1" x14ac:dyDescent="0.25">
      <c r="A10" t="s">
        <v>1408</v>
      </c>
    </row>
    <row r="11" spans="1:1" x14ac:dyDescent="0.25">
      <c r="A11" t="s">
        <v>1409</v>
      </c>
    </row>
    <row r="12" spans="1:1" x14ac:dyDescent="0.25">
      <c r="A12" t="s">
        <v>1408</v>
      </c>
    </row>
    <row r="13" spans="1:1" x14ac:dyDescent="0.25">
      <c r="A13" t="s">
        <v>1462</v>
      </c>
    </row>
    <row r="14" spans="1:1" x14ac:dyDescent="0.25">
      <c r="A14" t="s">
        <v>1410</v>
      </c>
    </row>
    <row r="15" spans="1:1" x14ac:dyDescent="0.25">
      <c r="A15" t="s">
        <v>1411</v>
      </c>
    </row>
    <row r="16" spans="1:1" x14ac:dyDescent="0.25">
      <c r="A16" t="s">
        <v>1412</v>
      </c>
    </row>
    <row r="17" spans="1:2" x14ac:dyDescent="0.25">
      <c r="A17" t="s">
        <v>1408</v>
      </c>
    </row>
    <row r="18" spans="1:2" x14ac:dyDescent="0.25">
      <c r="A18" t="s">
        <v>1413</v>
      </c>
    </row>
    <row r="19" spans="1:2" x14ac:dyDescent="0.25">
      <c r="A19" t="s">
        <v>1414</v>
      </c>
    </row>
    <row r="20" spans="1:2" x14ac:dyDescent="0.25">
      <c r="A20" t="s">
        <v>1415</v>
      </c>
    </row>
    <row r="21" spans="1:2" x14ac:dyDescent="0.25">
      <c r="A21" t="s">
        <v>1408</v>
      </c>
      <c r="B21" t="s">
        <v>1416</v>
      </c>
    </row>
    <row r="22" spans="1:2" x14ac:dyDescent="0.25">
      <c r="A22" t="s">
        <v>1414</v>
      </c>
    </row>
    <row r="23" spans="1:2" x14ac:dyDescent="0.25">
      <c r="A23" t="s">
        <v>1417</v>
      </c>
    </row>
    <row r="24" spans="1:2" x14ac:dyDescent="0.25">
      <c r="A24" t="s">
        <v>1408</v>
      </c>
      <c r="B24" t="s">
        <v>1418</v>
      </c>
    </row>
    <row r="25" spans="1:2" x14ac:dyDescent="0.25">
      <c r="A25" t="s">
        <v>1414</v>
      </c>
    </row>
    <row r="26" spans="1:2" x14ac:dyDescent="0.25">
      <c r="A26" t="s">
        <v>1419</v>
      </c>
    </row>
    <row r="27" spans="1:2" x14ac:dyDescent="0.25">
      <c r="A27" t="s">
        <v>1420</v>
      </c>
    </row>
    <row r="28" spans="1:2" x14ac:dyDescent="0.25">
      <c r="A28" t="s">
        <v>1414</v>
      </c>
    </row>
    <row r="29" spans="1:2" x14ac:dyDescent="0.25">
      <c r="A29" t="s">
        <v>1421</v>
      </c>
    </row>
    <row r="30" spans="1:2" x14ac:dyDescent="0.25">
      <c r="A30" t="s">
        <v>1408</v>
      </c>
      <c r="B30" t="s">
        <v>1422</v>
      </c>
    </row>
    <row r="31" spans="1:2" x14ac:dyDescent="0.25">
      <c r="A31" t="s">
        <v>1423</v>
      </c>
    </row>
    <row r="32" spans="1:2" x14ac:dyDescent="0.25">
      <c r="A32" t="s">
        <v>1424</v>
      </c>
    </row>
    <row r="33" spans="1:1" x14ac:dyDescent="0.25">
      <c r="A33" t="s">
        <v>1425</v>
      </c>
    </row>
    <row r="34" spans="1:1" x14ac:dyDescent="0.25">
      <c r="A34" t="s">
        <v>1426</v>
      </c>
    </row>
    <row r="35" spans="1:1" x14ac:dyDescent="0.25">
      <c r="A35" t="s">
        <v>1427</v>
      </c>
    </row>
    <row r="36" spans="1:1" x14ac:dyDescent="0.25">
      <c r="A36" t="s">
        <v>1428</v>
      </c>
    </row>
    <row r="37" spans="1:1" x14ac:dyDescent="0.25">
      <c r="A37" t="s">
        <v>1414</v>
      </c>
    </row>
    <row r="38" spans="1:1" x14ac:dyDescent="0.25">
      <c r="A38" t="s">
        <v>1429</v>
      </c>
    </row>
    <row r="39" spans="1:1" x14ac:dyDescent="0.25">
      <c r="A39" t="s">
        <v>1430</v>
      </c>
    </row>
    <row r="40" spans="1:1" x14ac:dyDescent="0.25">
      <c r="A40" t="s">
        <v>1431</v>
      </c>
    </row>
    <row r="41" spans="1:1" x14ac:dyDescent="0.25">
      <c r="A41" t="s">
        <v>1432</v>
      </c>
    </row>
    <row r="42" spans="1:1" x14ac:dyDescent="0.25">
      <c r="A42" t="s">
        <v>1433</v>
      </c>
    </row>
    <row r="43" spans="1:1" x14ac:dyDescent="0.25">
      <c r="A43" t="s">
        <v>1434</v>
      </c>
    </row>
    <row r="44" spans="1:1" x14ac:dyDescent="0.25">
      <c r="A44" t="s">
        <v>1435</v>
      </c>
    </row>
    <row r="45" spans="1:1" x14ac:dyDescent="0.25">
      <c r="A45" t="s">
        <v>1436</v>
      </c>
    </row>
    <row r="46" spans="1:1" x14ac:dyDescent="0.25">
      <c r="A46" t="s">
        <v>1437</v>
      </c>
    </row>
    <row r="47" spans="1:1" x14ac:dyDescent="0.25">
      <c r="A47" t="s">
        <v>1438</v>
      </c>
    </row>
    <row r="48" spans="1:1" x14ac:dyDescent="0.25">
      <c r="A48" t="s">
        <v>1439</v>
      </c>
    </row>
    <row r="49" spans="1:2" x14ac:dyDescent="0.25">
      <c r="A49" t="s">
        <v>1440</v>
      </c>
    </row>
    <row r="50" spans="1:2" x14ac:dyDescent="0.25">
      <c r="A50" t="s">
        <v>1441</v>
      </c>
    </row>
    <row r="51" spans="1:2" x14ac:dyDescent="0.25">
      <c r="A51" t="s">
        <v>1442</v>
      </c>
    </row>
    <row r="52" spans="1:2" x14ac:dyDescent="0.25">
      <c r="A52" t="s">
        <v>1443</v>
      </c>
    </row>
    <row r="53" spans="1:2" x14ac:dyDescent="0.25">
      <c r="A53" t="s">
        <v>1444</v>
      </c>
    </row>
    <row r="54" spans="1:2" x14ac:dyDescent="0.25">
      <c r="A54" t="s">
        <v>1445</v>
      </c>
    </row>
    <row r="55" spans="1:2" x14ac:dyDescent="0.25">
      <c r="A55" t="s">
        <v>1442</v>
      </c>
    </row>
    <row r="56" spans="1:2" x14ac:dyDescent="0.25">
      <c r="A56" t="s">
        <v>1446</v>
      </c>
    </row>
    <row r="57" spans="1:2" x14ac:dyDescent="0.25">
      <c r="A57" t="s">
        <v>1447</v>
      </c>
    </row>
    <row r="58" spans="1:2" x14ac:dyDescent="0.25">
      <c r="A58" t="s">
        <v>1448</v>
      </c>
    </row>
    <row r="59" spans="1:2" x14ac:dyDescent="0.25">
      <c r="A59" t="s">
        <v>1408</v>
      </c>
      <c r="B59" t="s">
        <v>1449</v>
      </c>
    </row>
    <row r="60" spans="1:2" x14ac:dyDescent="0.25">
      <c r="A60" t="s">
        <v>1408</v>
      </c>
      <c r="B60" t="s">
        <v>1450</v>
      </c>
    </row>
    <row r="61" spans="1:2" x14ac:dyDescent="0.25">
      <c r="A61" t="s">
        <v>1410</v>
      </c>
      <c r="B61" t="s">
        <v>1451</v>
      </c>
    </row>
    <row r="62" spans="1:2" x14ac:dyDescent="0.25">
      <c r="A62" t="s">
        <v>1410</v>
      </c>
      <c r="B62" t="s">
        <v>1452</v>
      </c>
    </row>
    <row r="63" spans="1:2" x14ac:dyDescent="0.25">
      <c r="A63" t="s">
        <v>1410</v>
      </c>
      <c r="B63" t="s">
        <v>1453</v>
      </c>
    </row>
    <row r="64" spans="1:2" x14ac:dyDescent="0.25">
      <c r="A64" t="s">
        <v>1410</v>
      </c>
      <c r="B64" t="s">
        <v>1454</v>
      </c>
    </row>
    <row r="65" spans="1:2" x14ac:dyDescent="0.25">
      <c r="A65" t="s">
        <v>1442</v>
      </c>
    </row>
    <row r="66" spans="1:2" x14ac:dyDescent="0.25">
      <c r="A66" t="s">
        <v>1455</v>
      </c>
    </row>
    <row r="67" spans="1:2" x14ac:dyDescent="0.25">
      <c r="A67" t="s">
        <v>1408</v>
      </c>
      <c r="B67" t="s">
        <v>1456</v>
      </c>
    </row>
    <row r="68" spans="1:2" x14ac:dyDescent="0.25">
      <c r="A68" t="s">
        <v>1408</v>
      </c>
      <c r="B68" t="s">
        <v>1457</v>
      </c>
    </row>
    <row r="69" spans="1:2" x14ac:dyDescent="0.25">
      <c r="A69" t="s">
        <v>1408</v>
      </c>
      <c r="B69" t="s">
        <v>1458</v>
      </c>
    </row>
    <row r="70" spans="1:2" x14ac:dyDescent="0.25">
      <c r="A70" t="s">
        <v>1408</v>
      </c>
      <c r="B70" t="s">
        <v>1459</v>
      </c>
    </row>
    <row r="71" spans="1:2" x14ac:dyDescent="0.25">
      <c r="A71" t="s">
        <v>1408</v>
      </c>
      <c r="B71" t="s">
        <v>1460</v>
      </c>
    </row>
    <row r="72" spans="1:2" x14ac:dyDescent="0.25">
      <c r="A72" t="s">
        <v>1408</v>
      </c>
      <c r="B72" t="s">
        <v>1461</v>
      </c>
    </row>
    <row r="73" spans="1:2" x14ac:dyDescent="0.25">
      <c r="A73" t="s">
        <v>1442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A189"/>
  <sheetViews>
    <sheetView workbookViewId="0"/>
  </sheetViews>
  <sheetFormatPr defaultColWidth="11" defaultRowHeight="15.75" x14ac:dyDescent="0.25"/>
  <cols>
    <col min="1" max="1" width="17.125" style="1" customWidth="1"/>
    <col min="2" max="2" width="26.625" style="1" bestFit="1" customWidth="1"/>
    <col min="3" max="3" width="20.625" style="1" bestFit="1" customWidth="1"/>
    <col min="4" max="4" width="7" style="1" customWidth="1"/>
    <col min="5" max="5" width="8.875" style="1" customWidth="1"/>
    <col min="6" max="6" width="8.375" style="3" bestFit="1" customWidth="1"/>
    <col min="7" max="7" width="10.625" style="1" bestFit="1" customWidth="1"/>
    <col min="8" max="8" width="24.5" style="92" customWidth="1"/>
    <col min="9" max="9" width="9.625" style="2" bestFit="1" customWidth="1"/>
    <col min="10" max="10" width="9.5" style="2" bestFit="1" customWidth="1"/>
    <col min="11" max="11" width="11" style="2"/>
    <col min="12" max="12" width="8.375" style="3" bestFit="1" customWidth="1"/>
    <col min="13" max="13" width="7.375" style="117" bestFit="1" customWidth="1"/>
    <col min="14" max="14" width="39" style="92" customWidth="1"/>
  </cols>
  <sheetData>
    <row r="1" spans="1:16381" s="106" customFormat="1" ht="20.100000000000001" customHeight="1" x14ac:dyDescent="0.3">
      <c r="A1" s="102" t="s">
        <v>1380</v>
      </c>
      <c r="B1" s="103"/>
      <c r="C1" s="103"/>
      <c r="D1" s="103"/>
      <c r="E1" s="103"/>
      <c r="F1" s="104"/>
      <c r="G1" s="103"/>
      <c r="H1" s="105"/>
      <c r="I1" s="104"/>
      <c r="J1" s="104"/>
      <c r="K1" s="104"/>
      <c r="L1" s="104"/>
      <c r="M1" s="116"/>
      <c r="N1" s="105"/>
    </row>
    <row r="2" spans="1:16381" ht="12.95" customHeight="1" x14ac:dyDescent="0.25"/>
    <row r="3" spans="1:16381" ht="12.95" customHeight="1" x14ac:dyDescent="0.25">
      <c r="A3" s="5" t="s">
        <v>0</v>
      </c>
    </row>
    <row r="4" spans="1:16381" ht="12.95" customHeight="1" x14ac:dyDescent="0.25">
      <c r="A4" s="13" t="s">
        <v>1381</v>
      </c>
      <c r="B4" s="13"/>
      <c r="C4" s="13"/>
      <c r="D4" s="13"/>
      <c r="E4" s="13"/>
      <c r="F4" s="13"/>
      <c r="G4" s="13"/>
      <c r="H4" s="13"/>
      <c r="I4" s="13"/>
      <c r="J4" s="13"/>
      <c r="K4" s="13"/>
      <c r="L4" s="13"/>
      <c r="M4" s="40"/>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c r="XDQ4" s="13"/>
      <c r="XDR4" s="13"/>
      <c r="XDS4" s="13"/>
      <c r="XDT4" s="13"/>
      <c r="XDU4" s="13"/>
      <c r="XDV4" s="13"/>
      <c r="XDW4" s="13"/>
      <c r="XDX4" s="13"/>
      <c r="XDY4" s="13"/>
      <c r="XDZ4" s="13"/>
      <c r="XEA4" s="13"/>
      <c r="XEB4" s="13"/>
      <c r="XEC4" s="13"/>
      <c r="XED4" s="13"/>
      <c r="XEE4" s="13"/>
      <c r="XEF4" s="13"/>
      <c r="XEG4" s="13"/>
      <c r="XEH4" s="13"/>
      <c r="XEI4" s="13"/>
      <c r="XEJ4" s="13"/>
      <c r="XEK4" s="13"/>
      <c r="XEL4" s="13"/>
      <c r="XEM4" s="13"/>
      <c r="XEN4" s="13"/>
      <c r="XEO4" s="13"/>
      <c r="XEP4" s="13"/>
      <c r="XEQ4" s="13"/>
      <c r="XER4" s="13"/>
      <c r="XES4" s="13"/>
      <c r="XET4" s="13"/>
      <c r="XEU4" s="13"/>
      <c r="XEV4" s="13"/>
      <c r="XEW4" s="13"/>
      <c r="XEX4" s="13"/>
      <c r="XEY4" s="13"/>
      <c r="XEZ4" s="13"/>
      <c r="XFA4" s="13"/>
    </row>
    <row r="5" spans="1:16381" ht="12.95" customHeight="1" x14ac:dyDescent="0.25">
      <c r="A5" s="6" t="s">
        <v>1384</v>
      </c>
    </row>
    <row r="6" spans="1:16381" ht="12.95" customHeight="1" x14ac:dyDescent="0.25">
      <c r="A6" s="6" t="s">
        <v>1385</v>
      </c>
      <c r="B6" s="13"/>
      <c r="C6" s="13"/>
      <c r="D6" s="13"/>
      <c r="E6" s="13"/>
      <c r="G6" s="13"/>
      <c r="I6" s="3"/>
      <c r="J6" s="3"/>
      <c r="K6" s="3"/>
    </row>
    <row r="7" spans="1:16381" ht="12.95" customHeight="1" x14ac:dyDescent="0.25">
      <c r="A7" s="6" t="s">
        <v>1</v>
      </c>
    </row>
    <row r="8" spans="1:16381" ht="12.95" customHeight="1" x14ac:dyDescent="0.25">
      <c r="A8" s="6" t="s">
        <v>2</v>
      </c>
    </row>
    <row r="9" spans="1:16381" ht="12.95" customHeight="1" x14ac:dyDescent="0.25">
      <c r="A9" s="6" t="s">
        <v>3</v>
      </c>
    </row>
    <row r="10" spans="1:16381" ht="12.95" customHeight="1" x14ac:dyDescent="0.25"/>
    <row r="11" spans="1:16381" ht="26.1" customHeight="1" x14ac:dyDescent="0.25">
      <c r="A11" s="34" t="s">
        <v>1027</v>
      </c>
      <c r="B11" s="34" t="s">
        <v>4</v>
      </c>
      <c r="C11" s="34" t="s">
        <v>5</v>
      </c>
      <c r="D11" s="34" t="s">
        <v>6</v>
      </c>
      <c r="E11" s="34" t="s">
        <v>7</v>
      </c>
      <c r="F11" s="35" t="s">
        <v>8</v>
      </c>
      <c r="G11" s="34" t="s">
        <v>9</v>
      </c>
      <c r="H11" s="34" t="s">
        <v>10</v>
      </c>
      <c r="I11" s="35" t="s">
        <v>11</v>
      </c>
      <c r="J11" s="35" t="s">
        <v>12</v>
      </c>
      <c r="K11" s="35" t="s">
        <v>13</v>
      </c>
      <c r="L11" s="35" t="s">
        <v>14</v>
      </c>
      <c r="M11" s="118" t="s">
        <v>15</v>
      </c>
      <c r="N11" s="34" t="s">
        <v>16</v>
      </c>
    </row>
    <row r="12" spans="1:16381" ht="24.95" customHeight="1" x14ac:dyDescent="0.25">
      <c r="A12" s="7" t="s">
        <v>17</v>
      </c>
      <c r="B12" s="8"/>
      <c r="C12" s="8"/>
      <c r="D12" s="8"/>
      <c r="E12" s="8"/>
      <c r="F12" s="56"/>
      <c r="G12" s="8"/>
      <c r="H12" s="8"/>
      <c r="I12" s="9"/>
      <c r="J12" s="9"/>
      <c r="K12" s="9"/>
      <c r="L12" s="10"/>
      <c r="M12" s="119"/>
      <c r="N12" s="8"/>
    </row>
    <row r="13" spans="1:16381" x14ac:dyDescent="0.25">
      <c r="A13" s="1" t="s">
        <v>18</v>
      </c>
      <c r="B13" s="1" t="s">
        <v>19</v>
      </c>
      <c r="C13" s="1" t="s">
        <v>20</v>
      </c>
      <c r="D13" s="12">
        <v>64.650000000000006</v>
      </c>
      <c r="E13" s="12">
        <v>-128.08333300000001</v>
      </c>
      <c r="F13" s="3">
        <v>1360</v>
      </c>
      <c r="G13" s="1" t="s">
        <v>21</v>
      </c>
      <c r="H13" s="92" t="s">
        <v>22</v>
      </c>
      <c r="I13" s="2">
        <v>13192</v>
      </c>
      <c r="J13" s="2">
        <v>0</v>
      </c>
      <c r="K13" s="2">
        <v>235.571</v>
      </c>
      <c r="L13" s="3" t="s">
        <v>23</v>
      </c>
      <c r="M13" s="117">
        <v>-1.8977987200107</v>
      </c>
      <c r="N13" s="92" t="s">
        <v>24</v>
      </c>
    </row>
    <row r="14" spans="1:16381" x14ac:dyDescent="0.25">
      <c r="A14" s="1" t="s">
        <v>25</v>
      </c>
      <c r="B14" s="1" t="s">
        <v>26</v>
      </c>
      <c r="C14" s="1" t="s">
        <v>20</v>
      </c>
      <c r="D14" s="12">
        <v>65.016666999999998</v>
      </c>
      <c r="E14" s="12">
        <v>-127.483333</v>
      </c>
      <c r="F14" s="3">
        <v>580</v>
      </c>
      <c r="G14" s="1" t="s">
        <v>21</v>
      </c>
      <c r="H14" s="92" t="s">
        <v>22</v>
      </c>
      <c r="I14" s="2">
        <v>13299</v>
      </c>
      <c r="J14" s="2">
        <v>0</v>
      </c>
      <c r="K14" s="2">
        <v>255.75</v>
      </c>
      <c r="L14" s="3" t="s">
        <v>27</v>
      </c>
      <c r="M14" s="117">
        <v>-1.6396825088043201</v>
      </c>
      <c r="N14" s="92" t="s">
        <v>24</v>
      </c>
    </row>
    <row r="15" spans="1:16381" x14ac:dyDescent="0.25">
      <c r="A15" s="1" t="s">
        <v>28</v>
      </c>
      <c r="B15" s="1" t="s">
        <v>29</v>
      </c>
      <c r="C15" s="1" t="s">
        <v>30</v>
      </c>
      <c r="D15" s="12">
        <v>61.68</v>
      </c>
      <c r="E15" s="12">
        <v>-130.65</v>
      </c>
      <c r="F15" s="3">
        <v>1040</v>
      </c>
      <c r="G15" s="1" t="s">
        <v>21</v>
      </c>
      <c r="H15" s="92" t="s">
        <v>22</v>
      </c>
      <c r="I15" s="2">
        <v>12567</v>
      </c>
      <c r="J15" s="2">
        <v>352</v>
      </c>
      <c r="K15" s="2">
        <v>222.09100000000001</v>
      </c>
      <c r="L15" s="3" t="s">
        <v>31</v>
      </c>
      <c r="M15" s="117">
        <v>-2.9261621864572498E-2</v>
      </c>
      <c r="N15" s="92" t="s">
        <v>32</v>
      </c>
    </row>
    <row r="16" spans="1:16381" x14ac:dyDescent="0.25">
      <c r="A16" s="1" t="s">
        <v>33</v>
      </c>
      <c r="B16" s="1" t="s">
        <v>34</v>
      </c>
      <c r="C16" s="1" t="s">
        <v>35</v>
      </c>
      <c r="D16" s="12">
        <v>64.42</v>
      </c>
      <c r="E16" s="12">
        <v>-149.9</v>
      </c>
      <c r="F16" s="3">
        <v>134</v>
      </c>
      <c r="G16" s="1" t="s">
        <v>21</v>
      </c>
      <c r="H16" s="92" t="s">
        <v>36</v>
      </c>
      <c r="I16" s="2">
        <v>11326.364</v>
      </c>
      <c r="J16" s="2">
        <v>-42.503</v>
      </c>
      <c r="K16" s="2">
        <v>31.154</v>
      </c>
      <c r="L16" s="3" t="s">
        <v>37</v>
      </c>
      <c r="M16" s="117">
        <v>2.5323427610658902</v>
      </c>
      <c r="N16" s="92" t="s">
        <v>38</v>
      </c>
    </row>
    <row r="17" spans="1:14" x14ac:dyDescent="0.25">
      <c r="A17" s="1" t="s">
        <v>39</v>
      </c>
      <c r="B17" s="1" t="s">
        <v>40</v>
      </c>
      <c r="C17" s="1" t="s">
        <v>35</v>
      </c>
      <c r="D17" s="12">
        <v>62.55</v>
      </c>
      <c r="E17" s="12">
        <v>-153.63</v>
      </c>
      <c r="F17" s="3">
        <v>230</v>
      </c>
      <c r="G17" s="1" t="s">
        <v>21</v>
      </c>
      <c r="H17" s="92" t="s">
        <v>41</v>
      </c>
      <c r="I17" s="2">
        <v>12517.307776</v>
      </c>
      <c r="J17" s="2">
        <v>-49.971080100000002</v>
      </c>
      <c r="K17" s="2">
        <v>241.678</v>
      </c>
      <c r="L17" s="3" t="s">
        <v>27</v>
      </c>
      <c r="M17" s="117">
        <v>0.85114660106163498</v>
      </c>
      <c r="N17" s="92" t="s">
        <v>42</v>
      </c>
    </row>
    <row r="18" spans="1:14" ht="29.25" x14ac:dyDescent="0.25">
      <c r="A18" s="1" t="s">
        <v>43</v>
      </c>
      <c r="B18" s="1" t="s">
        <v>44</v>
      </c>
      <c r="C18" s="1" t="s">
        <v>45</v>
      </c>
      <c r="D18" s="12">
        <v>72.16</v>
      </c>
      <c r="E18" s="12">
        <v>-155.51</v>
      </c>
      <c r="F18" s="3">
        <v>-369</v>
      </c>
      <c r="G18" s="1" t="s">
        <v>46</v>
      </c>
      <c r="H18" s="92" t="s">
        <v>47</v>
      </c>
      <c r="I18" s="2">
        <v>6660</v>
      </c>
      <c r="J18" s="2">
        <v>52</v>
      </c>
      <c r="K18" s="2">
        <v>75.953999999999994</v>
      </c>
      <c r="L18" s="3">
        <v>4</v>
      </c>
      <c r="M18" s="117">
        <v>4.3505958754224903</v>
      </c>
      <c r="N18" s="92" t="s">
        <v>48</v>
      </c>
    </row>
    <row r="19" spans="1:14" x14ac:dyDescent="0.25">
      <c r="A19" s="1" t="s">
        <v>49</v>
      </c>
      <c r="B19" s="1" t="s">
        <v>50</v>
      </c>
      <c r="C19" s="1" t="s">
        <v>51</v>
      </c>
      <c r="D19" s="12">
        <v>61.4</v>
      </c>
      <c r="E19" s="12">
        <v>-145.69999999999999</v>
      </c>
      <c r="F19" s="3">
        <v>1015</v>
      </c>
      <c r="G19" s="1" t="s">
        <v>21</v>
      </c>
      <c r="H19" s="92" t="s">
        <v>52</v>
      </c>
      <c r="I19" s="2">
        <v>18127</v>
      </c>
      <c r="J19" s="2">
        <v>-29</v>
      </c>
      <c r="K19" s="2">
        <v>162.107</v>
      </c>
      <c r="L19" s="3" t="s">
        <v>37</v>
      </c>
      <c r="M19" s="117">
        <v>0.59333372478346302</v>
      </c>
      <c r="N19" s="92" t="s">
        <v>53</v>
      </c>
    </row>
    <row r="20" spans="1:14" x14ac:dyDescent="0.25">
      <c r="A20" s="1" t="s">
        <v>54</v>
      </c>
      <c r="B20" s="1" t="s">
        <v>55</v>
      </c>
      <c r="C20" s="13" t="s">
        <v>30</v>
      </c>
      <c r="D20" s="14">
        <v>60.033332999999999</v>
      </c>
      <c r="E20" s="14">
        <v>-129.01666700000001</v>
      </c>
      <c r="F20" s="3">
        <v>690</v>
      </c>
      <c r="G20" s="13" t="s">
        <v>21</v>
      </c>
      <c r="H20" s="92" t="s">
        <v>22</v>
      </c>
      <c r="I20" s="15">
        <v>11334</v>
      </c>
      <c r="J20" s="15">
        <v>67</v>
      </c>
      <c r="K20" s="15">
        <v>135.74700000000001</v>
      </c>
      <c r="L20" s="3">
        <v>4</v>
      </c>
      <c r="M20" s="117">
        <v>1.1576505512272199</v>
      </c>
      <c r="N20" s="92" t="s">
        <v>56</v>
      </c>
    </row>
    <row r="21" spans="1:14" x14ac:dyDescent="0.25">
      <c r="A21" s="1" t="s">
        <v>57</v>
      </c>
      <c r="B21" s="1" t="s">
        <v>58</v>
      </c>
      <c r="C21" s="1" t="s">
        <v>51</v>
      </c>
      <c r="D21" s="12">
        <v>61.5</v>
      </c>
      <c r="E21" s="12">
        <v>-146.19999999999999</v>
      </c>
      <c r="F21" s="3">
        <v>1128</v>
      </c>
      <c r="G21" s="1" t="s">
        <v>21</v>
      </c>
      <c r="H21" s="92" t="s">
        <v>59</v>
      </c>
      <c r="I21" s="2">
        <v>7913</v>
      </c>
      <c r="J21" s="2">
        <v>-52</v>
      </c>
      <c r="K21" s="2">
        <v>34.951999999999998</v>
      </c>
      <c r="L21" s="3" t="s">
        <v>37</v>
      </c>
      <c r="M21" s="117">
        <v>4.6069742253720598</v>
      </c>
      <c r="N21" s="92" t="s">
        <v>53</v>
      </c>
    </row>
    <row r="22" spans="1:14" x14ac:dyDescent="0.25">
      <c r="A22" s="13" t="s">
        <v>60</v>
      </c>
      <c r="B22" s="1" t="s">
        <v>61</v>
      </c>
      <c r="C22" s="1" t="s">
        <v>45</v>
      </c>
      <c r="D22" s="14">
        <v>72.694666666666706</v>
      </c>
      <c r="E22" s="14">
        <v>-157.52000000000001</v>
      </c>
      <c r="F22" s="22">
        <v>-415</v>
      </c>
      <c r="G22" s="1" t="s">
        <v>46</v>
      </c>
      <c r="H22" s="92" t="s">
        <v>62</v>
      </c>
      <c r="I22" s="2">
        <v>8209.4</v>
      </c>
      <c r="J22" s="2">
        <v>225.35</v>
      </c>
      <c r="K22" s="2">
        <v>115.711</v>
      </c>
      <c r="L22" s="3" t="s">
        <v>31</v>
      </c>
      <c r="M22" s="117">
        <v>1.3434541906900701</v>
      </c>
      <c r="N22" s="101" t="s">
        <v>63</v>
      </c>
    </row>
    <row r="23" spans="1:14" x14ac:dyDescent="0.25">
      <c r="A23" s="1" t="s">
        <v>64</v>
      </c>
      <c r="B23" s="1" t="s">
        <v>65</v>
      </c>
      <c r="C23" s="1" t="s">
        <v>30</v>
      </c>
      <c r="D23" s="12">
        <v>64.633332999999993</v>
      </c>
      <c r="E23" s="12">
        <v>-138.4</v>
      </c>
      <c r="F23" s="3">
        <v>1160</v>
      </c>
      <c r="G23" s="1" t="s">
        <v>21</v>
      </c>
      <c r="H23" s="92" t="s">
        <v>22</v>
      </c>
      <c r="I23" s="2">
        <v>10795</v>
      </c>
      <c r="J23" s="2">
        <v>17</v>
      </c>
      <c r="K23" s="2">
        <v>153.971</v>
      </c>
      <c r="L23" s="3" t="s">
        <v>31</v>
      </c>
      <c r="M23" s="117">
        <v>-0.36361669569052302</v>
      </c>
      <c r="N23" s="92" t="s">
        <v>66</v>
      </c>
    </row>
    <row r="24" spans="1:14" x14ac:dyDescent="0.25">
      <c r="A24" s="1" t="s">
        <v>67</v>
      </c>
      <c r="B24" s="1" t="s">
        <v>68</v>
      </c>
      <c r="C24" s="1" t="s">
        <v>51</v>
      </c>
      <c r="D24" s="12">
        <f>61+54/60</f>
        <v>61.9</v>
      </c>
      <c r="E24" s="12">
        <f>-(145+40/60)</f>
        <v>-145.66666666666666</v>
      </c>
      <c r="F24" s="3">
        <v>657</v>
      </c>
      <c r="G24" s="1" t="s">
        <v>21</v>
      </c>
      <c r="H24" s="92" t="s">
        <v>69</v>
      </c>
      <c r="I24" s="2">
        <v>9574</v>
      </c>
      <c r="J24" s="2">
        <v>-27.941690000000001</v>
      </c>
      <c r="K24" s="2">
        <v>117.09699999999999</v>
      </c>
      <c r="L24" s="3" t="s">
        <v>37</v>
      </c>
      <c r="M24" s="117">
        <v>3.3313483704946698</v>
      </c>
      <c r="N24" s="92" t="s">
        <v>70</v>
      </c>
    </row>
    <row r="25" spans="1:14" x14ac:dyDescent="0.25">
      <c r="A25" s="1" t="s">
        <v>71</v>
      </c>
      <c r="B25" s="11" t="s">
        <v>72</v>
      </c>
      <c r="C25" s="1" t="s">
        <v>30</v>
      </c>
      <c r="D25" s="12">
        <v>60.35</v>
      </c>
      <c r="E25" s="12">
        <v>-134.80000000000001</v>
      </c>
      <c r="F25" s="3">
        <v>730</v>
      </c>
      <c r="G25" s="1" t="s">
        <v>21</v>
      </c>
      <c r="H25" s="92" t="s">
        <v>73</v>
      </c>
      <c r="I25" s="2">
        <v>7556</v>
      </c>
      <c r="J25" s="2">
        <v>-52</v>
      </c>
      <c r="K25" s="2">
        <v>21.861999999999998</v>
      </c>
      <c r="L25" s="3" t="s">
        <v>37</v>
      </c>
      <c r="M25" s="117">
        <v>4.0111893218808197</v>
      </c>
      <c r="N25" s="92" t="s">
        <v>74</v>
      </c>
    </row>
    <row r="26" spans="1:14" x14ac:dyDescent="0.25">
      <c r="A26" s="1" t="s">
        <v>75</v>
      </c>
      <c r="B26" s="11" t="s">
        <v>76</v>
      </c>
      <c r="C26" s="1" t="s">
        <v>77</v>
      </c>
      <c r="D26" s="12">
        <v>60.274999999999999</v>
      </c>
      <c r="E26" s="12">
        <v>-136.18199999999999</v>
      </c>
      <c r="F26" s="3">
        <v>671</v>
      </c>
      <c r="G26" s="1" t="s">
        <v>21</v>
      </c>
      <c r="H26" s="99" t="s">
        <v>78</v>
      </c>
      <c r="I26" s="2">
        <v>12298.4</v>
      </c>
      <c r="J26" s="2">
        <v>76.540000000000006</v>
      </c>
      <c r="K26" s="2">
        <v>86.68</v>
      </c>
      <c r="L26" s="3" t="s">
        <v>37</v>
      </c>
      <c r="M26" s="117">
        <v>1.55969073149404</v>
      </c>
      <c r="N26" s="92" t="s">
        <v>79</v>
      </c>
    </row>
    <row r="27" spans="1:14" x14ac:dyDescent="0.25">
      <c r="A27" s="1" t="s">
        <v>80</v>
      </c>
      <c r="B27" s="1" t="s">
        <v>81</v>
      </c>
      <c r="C27" s="1" t="s">
        <v>82</v>
      </c>
      <c r="D27" s="12">
        <v>59.2</v>
      </c>
      <c r="E27" s="12">
        <v>-135.4</v>
      </c>
      <c r="F27" s="3">
        <v>230</v>
      </c>
      <c r="G27" s="1" t="s">
        <v>21</v>
      </c>
      <c r="H27" s="92" t="s">
        <v>22</v>
      </c>
      <c r="I27" s="2">
        <v>12740</v>
      </c>
      <c r="J27" s="2">
        <v>54</v>
      </c>
      <c r="K27" s="2">
        <v>207.96700000000001</v>
      </c>
      <c r="L27" s="3" t="s">
        <v>23</v>
      </c>
      <c r="M27" s="117">
        <v>-1.32995328898181</v>
      </c>
      <c r="N27" s="92" t="s">
        <v>83</v>
      </c>
    </row>
    <row r="28" spans="1:14" x14ac:dyDescent="0.25">
      <c r="A28" s="1" t="s">
        <v>84</v>
      </c>
      <c r="B28" s="1" t="s">
        <v>85</v>
      </c>
      <c r="C28" s="1" t="s">
        <v>30</v>
      </c>
      <c r="D28" s="12">
        <v>60.58</v>
      </c>
      <c r="E28" s="12">
        <v>-140.5</v>
      </c>
      <c r="F28" s="3">
        <v>5300</v>
      </c>
      <c r="G28" s="1" t="s">
        <v>86</v>
      </c>
      <c r="H28" s="92" t="s">
        <v>87</v>
      </c>
      <c r="I28" s="2">
        <v>12950</v>
      </c>
      <c r="J28" s="2">
        <v>-40</v>
      </c>
      <c r="K28" s="2">
        <v>10</v>
      </c>
      <c r="L28" s="3" t="s">
        <v>88</v>
      </c>
      <c r="M28" s="117" t="s">
        <v>88</v>
      </c>
      <c r="N28" s="92" t="s">
        <v>89</v>
      </c>
    </row>
    <row r="29" spans="1:14" x14ac:dyDescent="0.25">
      <c r="A29" s="1" t="s">
        <v>90</v>
      </c>
      <c r="B29" s="1" t="s">
        <v>91</v>
      </c>
      <c r="C29" s="1" t="s">
        <v>92</v>
      </c>
      <c r="D29" s="12">
        <v>60.006999999999998</v>
      </c>
      <c r="E29" s="12">
        <v>-159.143</v>
      </c>
      <c r="F29" s="3">
        <v>135</v>
      </c>
      <c r="G29" s="1" t="s">
        <v>21</v>
      </c>
      <c r="H29" s="92" t="s">
        <v>78</v>
      </c>
      <c r="I29" s="2">
        <v>14523.660556250001</v>
      </c>
      <c r="J29" s="2">
        <v>-4.6229038828579103</v>
      </c>
      <c r="K29" s="2">
        <v>40.356000000000002</v>
      </c>
      <c r="L29" s="3" t="s">
        <v>37</v>
      </c>
      <c r="M29" s="117">
        <v>3.4220367977196902</v>
      </c>
      <c r="N29" s="92" t="s">
        <v>93</v>
      </c>
    </row>
    <row r="30" spans="1:14" x14ac:dyDescent="0.25">
      <c r="A30" s="1" t="s">
        <v>97</v>
      </c>
      <c r="B30" s="16" t="s">
        <v>98</v>
      </c>
      <c r="C30" s="13" t="s">
        <v>20</v>
      </c>
      <c r="D30" s="14">
        <v>65.216667000000001</v>
      </c>
      <c r="E30" s="14">
        <v>-126.11666700000001</v>
      </c>
      <c r="F30" s="3">
        <v>650</v>
      </c>
      <c r="G30" s="13" t="s">
        <v>21</v>
      </c>
      <c r="H30" s="92" t="s">
        <v>22</v>
      </c>
      <c r="I30" s="15">
        <v>13699</v>
      </c>
      <c r="J30" s="15">
        <v>-32</v>
      </c>
      <c r="K30" s="15">
        <v>298.5</v>
      </c>
      <c r="L30" s="3" t="s">
        <v>23</v>
      </c>
      <c r="M30" s="117">
        <v>-3.1161749232154601</v>
      </c>
      <c r="N30" s="92" t="s">
        <v>1188</v>
      </c>
    </row>
    <row r="31" spans="1:14" x14ac:dyDescent="0.25">
      <c r="A31" s="1" t="s">
        <v>94</v>
      </c>
      <c r="B31" s="1" t="s">
        <v>95</v>
      </c>
      <c r="C31" s="1" t="s">
        <v>51</v>
      </c>
      <c r="D31" s="12">
        <f>60+57/60</f>
        <v>60.95</v>
      </c>
      <c r="E31" s="12">
        <v>-148.15</v>
      </c>
      <c r="F31" s="3">
        <v>3</v>
      </c>
      <c r="G31" s="1" t="s">
        <v>21</v>
      </c>
      <c r="H31" s="92" t="s">
        <v>96</v>
      </c>
      <c r="I31" s="2">
        <v>9504</v>
      </c>
      <c r="J31" s="2">
        <v>-44</v>
      </c>
      <c r="K31" s="2">
        <v>212.178</v>
      </c>
      <c r="L31" s="3" t="s">
        <v>37</v>
      </c>
      <c r="M31" s="117">
        <v>3.2825473743039102</v>
      </c>
      <c r="N31" s="92" t="s">
        <v>1170</v>
      </c>
    </row>
    <row r="32" spans="1:14" x14ac:dyDescent="0.25">
      <c r="A32" s="1" t="s">
        <v>99</v>
      </c>
      <c r="B32" s="11" t="s">
        <v>100</v>
      </c>
      <c r="C32" s="11" t="s">
        <v>51</v>
      </c>
      <c r="D32" s="12">
        <v>61.374000000000002</v>
      </c>
      <c r="E32" s="12">
        <v>-143.59882999999999</v>
      </c>
      <c r="F32" s="3">
        <v>437</v>
      </c>
      <c r="G32" s="1" t="s">
        <v>21</v>
      </c>
      <c r="H32" s="92" t="s">
        <v>69</v>
      </c>
      <c r="I32" s="2">
        <v>6007.6639999999998</v>
      </c>
      <c r="J32" s="2">
        <v>-20.034829999999999</v>
      </c>
      <c r="K32" s="2">
        <v>47.462000000000003</v>
      </c>
      <c r="L32" s="3" t="s">
        <v>37</v>
      </c>
      <c r="M32" s="117">
        <v>3.7473232371997498</v>
      </c>
      <c r="N32" s="99" t="s">
        <v>101</v>
      </c>
    </row>
    <row r="33" spans="1:14" x14ac:dyDescent="0.25">
      <c r="A33" s="1" t="s">
        <v>102</v>
      </c>
      <c r="B33" s="1" t="s">
        <v>103</v>
      </c>
      <c r="C33" s="1" t="s">
        <v>45</v>
      </c>
      <c r="D33" s="12">
        <v>73.683000000000007</v>
      </c>
      <c r="E33" s="12">
        <v>-162.66</v>
      </c>
      <c r="F33" s="3">
        <v>-201</v>
      </c>
      <c r="G33" s="1" t="s">
        <v>46</v>
      </c>
      <c r="H33" s="92" t="s">
        <v>104</v>
      </c>
      <c r="I33" s="15">
        <v>9626</v>
      </c>
      <c r="J33" s="15">
        <v>125.61</v>
      </c>
      <c r="K33" s="15">
        <v>144.91</v>
      </c>
      <c r="L33" s="3">
        <v>2</v>
      </c>
      <c r="M33" s="117">
        <v>0.66229951476959403</v>
      </c>
      <c r="N33" s="92" t="s">
        <v>105</v>
      </c>
    </row>
    <row r="34" spans="1:14" x14ac:dyDescent="0.25">
      <c r="A34" s="1" t="s">
        <v>106</v>
      </c>
      <c r="B34" s="1" t="s">
        <v>107</v>
      </c>
      <c r="C34" s="1" t="s">
        <v>35</v>
      </c>
      <c r="D34" s="12">
        <v>64.206000000000003</v>
      </c>
      <c r="E34" s="12">
        <v>-145.81399999999999</v>
      </c>
      <c r="F34" s="3">
        <v>293</v>
      </c>
      <c r="G34" s="1" t="s">
        <v>21</v>
      </c>
      <c r="H34" s="92" t="s">
        <v>69</v>
      </c>
      <c r="I34" s="2">
        <v>10949</v>
      </c>
      <c r="J34" s="2">
        <v>777</v>
      </c>
      <c r="K34" s="2">
        <v>211.917</v>
      </c>
      <c r="L34" s="3" t="s">
        <v>27</v>
      </c>
      <c r="M34" s="117">
        <v>1.4644996451219501</v>
      </c>
      <c r="N34" s="92" t="s">
        <v>1187</v>
      </c>
    </row>
    <row r="35" spans="1:14" x14ac:dyDescent="0.25">
      <c r="A35" s="1" t="s">
        <v>108</v>
      </c>
      <c r="B35" s="1" t="s">
        <v>109</v>
      </c>
      <c r="C35" s="1" t="s">
        <v>51</v>
      </c>
      <c r="D35" s="12">
        <f>60+43/60</f>
        <v>60.716666666666669</v>
      </c>
      <c r="E35" s="12">
        <f>-(150+48/60)</f>
        <v>-150.80000000000001</v>
      </c>
      <c r="F35" s="3">
        <v>63</v>
      </c>
      <c r="G35" s="1" t="s">
        <v>21</v>
      </c>
      <c r="H35" s="92" t="s">
        <v>69</v>
      </c>
      <c r="I35" s="2">
        <v>13505.5442728208</v>
      </c>
      <c r="J35" s="2">
        <v>-54</v>
      </c>
      <c r="K35" s="2">
        <v>301.32299999999998</v>
      </c>
      <c r="L35" s="3" t="s">
        <v>37</v>
      </c>
      <c r="M35" s="117">
        <v>2.6450425040360601</v>
      </c>
      <c r="N35" s="92" t="s">
        <v>70</v>
      </c>
    </row>
    <row r="36" spans="1:14" x14ac:dyDescent="0.25">
      <c r="A36" s="1" t="s">
        <v>110</v>
      </c>
      <c r="B36" s="1" t="s">
        <v>111</v>
      </c>
      <c r="C36" s="13" t="s">
        <v>82</v>
      </c>
      <c r="D36" s="14">
        <v>67.147221999999999</v>
      </c>
      <c r="E36" s="14">
        <v>-153.65</v>
      </c>
      <c r="F36" s="3">
        <v>820</v>
      </c>
      <c r="G36" s="13" t="s">
        <v>21</v>
      </c>
      <c r="H36" s="92" t="s">
        <v>22</v>
      </c>
      <c r="I36" s="15">
        <v>35525</v>
      </c>
      <c r="J36" s="15">
        <v>0</v>
      </c>
      <c r="K36" s="15">
        <v>368.6</v>
      </c>
      <c r="L36" s="3" t="s">
        <v>23</v>
      </c>
      <c r="M36" s="117">
        <v>-1.06613154673063</v>
      </c>
      <c r="N36" s="92" t="s">
        <v>112</v>
      </c>
    </row>
    <row r="37" spans="1:14" x14ac:dyDescent="0.25">
      <c r="A37" s="1" t="s">
        <v>113</v>
      </c>
      <c r="B37" s="1" t="s">
        <v>114</v>
      </c>
      <c r="C37" s="1" t="s">
        <v>82</v>
      </c>
      <c r="D37" s="12">
        <f>66+4/60</f>
        <v>66.066666666666663</v>
      </c>
      <c r="E37" s="12">
        <f>-(145+24/60)</f>
        <v>-145.4</v>
      </c>
      <c r="F37" s="3">
        <v>223</v>
      </c>
      <c r="G37" s="1" t="s">
        <v>21</v>
      </c>
      <c r="H37" s="92" t="s">
        <v>69</v>
      </c>
      <c r="I37" s="2">
        <v>10611</v>
      </c>
      <c r="J37" s="2">
        <v>-43</v>
      </c>
      <c r="K37" s="2">
        <v>71.503</v>
      </c>
      <c r="L37" s="3" t="s">
        <v>37</v>
      </c>
      <c r="M37" s="117">
        <v>2.2571481657653498</v>
      </c>
      <c r="N37" s="92" t="s">
        <v>70</v>
      </c>
    </row>
    <row r="38" spans="1:14" x14ac:dyDescent="0.25">
      <c r="A38" s="1" t="s">
        <v>115</v>
      </c>
      <c r="B38" s="1" t="s">
        <v>116</v>
      </c>
      <c r="C38" s="1" t="s">
        <v>82</v>
      </c>
      <c r="D38" s="12">
        <f>67+21/60</f>
        <v>67.349999999999994</v>
      </c>
      <c r="E38" s="12">
        <v>-153.666666666667</v>
      </c>
      <c r="F38" s="3">
        <v>275</v>
      </c>
      <c r="G38" s="1" t="s">
        <v>21</v>
      </c>
      <c r="H38" s="92" t="s">
        <v>73</v>
      </c>
      <c r="I38" s="2">
        <v>8132</v>
      </c>
      <c r="J38" s="2">
        <v>-50.5</v>
      </c>
      <c r="K38" s="2">
        <v>65.459999999999994</v>
      </c>
      <c r="L38" s="3" t="s">
        <v>37</v>
      </c>
      <c r="M38" s="117">
        <v>2.8891494241278899</v>
      </c>
      <c r="N38" s="92" t="s">
        <v>117</v>
      </c>
    </row>
    <row r="39" spans="1:14" x14ac:dyDescent="0.25">
      <c r="A39" s="1" t="s">
        <v>118</v>
      </c>
      <c r="B39" s="1" t="s">
        <v>119</v>
      </c>
      <c r="C39" s="1" t="s">
        <v>120</v>
      </c>
      <c r="D39" s="12">
        <v>68.828000000000003</v>
      </c>
      <c r="E39" s="12">
        <v>-138.75</v>
      </c>
      <c r="F39" s="3">
        <v>150</v>
      </c>
      <c r="G39" s="1" t="s">
        <v>21</v>
      </c>
      <c r="H39" s="92" t="s">
        <v>121</v>
      </c>
      <c r="I39" s="2">
        <v>15424.5</v>
      </c>
      <c r="J39" s="2">
        <v>1783.99</v>
      </c>
      <c r="K39" s="2">
        <v>206.67400000000001</v>
      </c>
      <c r="L39" s="3" t="s">
        <v>27</v>
      </c>
      <c r="M39" s="117">
        <v>-0.64336068529315005</v>
      </c>
      <c r="N39" s="92" t="s">
        <v>122</v>
      </c>
    </row>
    <row r="40" spans="1:14" x14ac:dyDescent="0.25">
      <c r="A40" s="1" t="s">
        <v>123</v>
      </c>
      <c r="B40" s="1" t="s">
        <v>124</v>
      </c>
      <c r="C40" s="1" t="s">
        <v>125</v>
      </c>
      <c r="D40" s="12">
        <v>61.07</v>
      </c>
      <c r="E40" s="12">
        <v>-138.09</v>
      </c>
      <c r="F40" s="3">
        <v>1326</v>
      </c>
      <c r="G40" s="1" t="s">
        <v>21</v>
      </c>
      <c r="H40" s="92" t="s">
        <v>22</v>
      </c>
      <c r="I40" s="2">
        <v>13416.7921503528</v>
      </c>
      <c r="J40" s="2">
        <v>0</v>
      </c>
      <c r="K40" s="2">
        <v>206.41200000000001</v>
      </c>
      <c r="L40" s="3" t="s">
        <v>37</v>
      </c>
      <c r="M40" s="117">
        <v>-0.34823167104652297</v>
      </c>
      <c r="N40" s="92" t="s">
        <v>126</v>
      </c>
    </row>
    <row r="41" spans="1:14" x14ac:dyDescent="0.25">
      <c r="A41" s="1" t="s">
        <v>127</v>
      </c>
      <c r="B41" s="1" t="s">
        <v>128</v>
      </c>
      <c r="C41" s="1" t="s">
        <v>92</v>
      </c>
      <c r="D41" s="12">
        <v>59.879399999999997</v>
      </c>
      <c r="E41" s="12">
        <v>-159.20670000000001</v>
      </c>
      <c r="F41" s="3">
        <v>150</v>
      </c>
      <c r="G41" s="1" t="s">
        <v>21</v>
      </c>
      <c r="H41" s="92" t="s">
        <v>129</v>
      </c>
      <c r="I41" s="2">
        <v>10978.74</v>
      </c>
      <c r="J41" s="2">
        <v>71.150000000000006</v>
      </c>
      <c r="K41" s="2">
        <v>84.555000000000007</v>
      </c>
      <c r="L41" s="3" t="s">
        <v>37</v>
      </c>
      <c r="M41" s="117">
        <v>0.48050366109020398</v>
      </c>
      <c r="N41" s="92" t="s">
        <v>130</v>
      </c>
    </row>
    <row r="42" spans="1:14" x14ac:dyDescent="0.25">
      <c r="A42" s="1" t="s">
        <v>131</v>
      </c>
      <c r="B42" s="1" t="s">
        <v>132</v>
      </c>
      <c r="C42" s="1" t="s">
        <v>133</v>
      </c>
      <c r="D42" s="12">
        <v>67.097999999999999</v>
      </c>
      <c r="E42" s="12">
        <v>-158.91399999999999</v>
      </c>
      <c r="G42" s="1" t="s">
        <v>21</v>
      </c>
      <c r="H42" s="92" t="s">
        <v>134</v>
      </c>
      <c r="I42" s="2">
        <v>7407.4</v>
      </c>
      <c r="J42" s="2">
        <v>23.794100000099998</v>
      </c>
      <c r="K42" s="2">
        <v>32.527000000000001</v>
      </c>
      <c r="L42" s="3" t="s">
        <v>37</v>
      </c>
      <c r="M42" s="117">
        <v>0.40360048299616302</v>
      </c>
      <c r="N42" s="92" t="s">
        <v>135</v>
      </c>
    </row>
    <row r="43" spans="1:14" x14ac:dyDescent="0.25">
      <c r="A43" s="13"/>
      <c r="B43" s="13"/>
      <c r="C43" s="13"/>
      <c r="D43" s="14"/>
      <c r="E43" s="14"/>
      <c r="G43" s="13"/>
      <c r="I43" s="3"/>
      <c r="J43" s="3"/>
      <c r="K43" s="3"/>
    </row>
    <row r="44" spans="1:14" x14ac:dyDescent="0.25">
      <c r="A44" s="7" t="s">
        <v>136</v>
      </c>
      <c r="D44" s="12"/>
      <c r="E44" s="12"/>
    </row>
    <row r="45" spans="1:14" x14ac:dyDescent="0.25">
      <c r="A45" s="1" t="s">
        <v>137</v>
      </c>
      <c r="B45" s="1" t="s">
        <v>138</v>
      </c>
      <c r="C45" s="1" t="s">
        <v>139</v>
      </c>
      <c r="D45" s="12">
        <v>80.7</v>
      </c>
      <c r="E45" s="12">
        <v>-73.099999999999994</v>
      </c>
      <c r="F45" s="3">
        <v>1730</v>
      </c>
      <c r="G45" s="1" t="s">
        <v>86</v>
      </c>
      <c r="H45" s="92" t="s">
        <v>140</v>
      </c>
      <c r="I45" s="2">
        <v>11640</v>
      </c>
      <c r="J45" s="2">
        <v>0</v>
      </c>
      <c r="K45" s="2">
        <v>20</v>
      </c>
      <c r="L45" s="3" t="s">
        <v>88</v>
      </c>
      <c r="M45" s="117" t="s">
        <v>88</v>
      </c>
      <c r="N45" s="92" t="s">
        <v>141</v>
      </c>
    </row>
    <row r="46" spans="1:14" x14ac:dyDescent="0.25">
      <c r="A46" s="1" t="s">
        <v>142</v>
      </c>
      <c r="B46" s="1" t="s">
        <v>143</v>
      </c>
      <c r="C46" s="1" t="s">
        <v>144</v>
      </c>
      <c r="D46" s="12">
        <f>66+47/60</f>
        <v>66.783333333333331</v>
      </c>
      <c r="E46" s="12">
        <f>-(63+57/60)</f>
        <v>-63.95</v>
      </c>
      <c r="F46" s="3">
        <v>17</v>
      </c>
      <c r="G46" s="1" t="s">
        <v>21</v>
      </c>
      <c r="H46" s="92" t="s">
        <v>22</v>
      </c>
      <c r="I46" s="2">
        <v>8334</v>
      </c>
      <c r="J46" s="2">
        <v>10</v>
      </c>
      <c r="K46" s="2">
        <v>193.58099999999999</v>
      </c>
      <c r="L46" s="3" t="s">
        <v>27</v>
      </c>
      <c r="M46" s="117">
        <v>0.108775361824588</v>
      </c>
      <c r="N46" s="92" t="s">
        <v>145</v>
      </c>
    </row>
    <row r="47" spans="1:14" x14ac:dyDescent="0.25">
      <c r="A47" s="1" t="s">
        <v>146</v>
      </c>
      <c r="B47" s="1" t="s">
        <v>147</v>
      </c>
      <c r="C47" s="1" t="s">
        <v>148</v>
      </c>
      <c r="D47" s="12">
        <v>74.268000000000001</v>
      </c>
      <c r="E47" s="12">
        <v>-91.105999999999995</v>
      </c>
      <c r="F47" s="3">
        <v>-347</v>
      </c>
      <c r="G47" s="1" t="s">
        <v>46</v>
      </c>
      <c r="H47" s="92" t="s">
        <v>149</v>
      </c>
      <c r="I47" s="2">
        <v>10021.300000818001</v>
      </c>
      <c r="J47" s="2">
        <v>438.90000000000998</v>
      </c>
      <c r="K47" s="2">
        <v>16.408000000000001</v>
      </c>
      <c r="L47" s="3" t="s">
        <v>31</v>
      </c>
      <c r="M47" s="117">
        <v>0.33769547593786797</v>
      </c>
      <c r="N47" s="92" t="s">
        <v>150</v>
      </c>
    </row>
    <row r="48" spans="1:14" x14ac:dyDescent="0.25">
      <c r="A48" s="1" t="s">
        <v>151</v>
      </c>
      <c r="B48" s="1" t="s">
        <v>151</v>
      </c>
      <c r="C48" s="1" t="s">
        <v>152</v>
      </c>
      <c r="D48" s="12">
        <v>75.180000000000007</v>
      </c>
      <c r="E48" s="12">
        <v>-111.92</v>
      </c>
      <c r="G48" s="1" t="s">
        <v>21</v>
      </c>
      <c r="H48" s="92" t="s">
        <v>153</v>
      </c>
      <c r="I48" s="2">
        <v>12943</v>
      </c>
      <c r="J48" s="2">
        <v>-66</v>
      </c>
      <c r="K48" s="2">
        <v>60.506999999999998</v>
      </c>
      <c r="L48" s="3" t="s">
        <v>27</v>
      </c>
      <c r="M48" s="117">
        <v>-2.0888669231222701</v>
      </c>
      <c r="N48" s="92" t="s">
        <v>154</v>
      </c>
    </row>
    <row r="49" spans="1:14" x14ac:dyDescent="0.25">
      <c r="A49" s="1" t="s">
        <v>155</v>
      </c>
      <c r="B49" s="11" t="s">
        <v>156</v>
      </c>
      <c r="C49" s="11" t="s">
        <v>144</v>
      </c>
      <c r="D49" s="12">
        <v>69.87</v>
      </c>
      <c r="E49" s="12">
        <v>-68.86</v>
      </c>
      <c r="G49" s="1" t="s">
        <v>21</v>
      </c>
      <c r="H49" s="99" t="s">
        <v>157</v>
      </c>
      <c r="I49" s="2">
        <v>10185.661083999999</v>
      </c>
      <c r="J49" s="2">
        <v>-56</v>
      </c>
      <c r="K49" s="2">
        <v>15.805</v>
      </c>
      <c r="L49" s="3" t="s">
        <v>37</v>
      </c>
      <c r="M49" s="117">
        <v>2.8559152545620998</v>
      </c>
      <c r="N49" s="92" t="s">
        <v>158</v>
      </c>
    </row>
    <row r="50" spans="1:14" x14ac:dyDescent="0.25">
      <c r="A50" s="1" t="s">
        <v>159</v>
      </c>
      <c r="B50" s="11" t="s">
        <v>160</v>
      </c>
      <c r="C50" s="11" t="s">
        <v>161</v>
      </c>
      <c r="D50" s="12">
        <v>67</v>
      </c>
      <c r="E50" s="12">
        <v>-50.7</v>
      </c>
      <c r="F50" s="3">
        <v>170</v>
      </c>
      <c r="G50" s="1" t="s">
        <v>21</v>
      </c>
      <c r="H50" s="92" t="s">
        <v>162</v>
      </c>
      <c r="I50" s="2">
        <v>6119</v>
      </c>
      <c r="J50" s="2">
        <v>-55</v>
      </c>
      <c r="K50" s="2">
        <v>44.1</v>
      </c>
      <c r="L50" s="3" t="s">
        <v>31</v>
      </c>
      <c r="M50" s="117">
        <v>1.50070377096361</v>
      </c>
      <c r="N50" s="99" t="s">
        <v>1249</v>
      </c>
    </row>
    <row r="51" spans="1:14" x14ac:dyDescent="0.25">
      <c r="A51" s="1" t="s">
        <v>163</v>
      </c>
      <c r="B51" s="1" t="s">
        <v>164</v>
      </c>
      <c r="C51" s="1" t="s">
        <v>139</v>
      </c>
      <c r="D51" s="12">
        <v>77.17</v>
      </c>
      <c r="E51" s="12">
        <v>-61.13</v>
      </c>
      <c r="F51" s="3">
        <v>1890</v>
      </c>
      <c r="G51" s="1" t="s">
        <v>86</v>
      </c>
      <c r="H51" s="92" t="s">
        <v>87</v>
      </c>
      <c r="I51" s="2">
        <v>11650</v>
      </c>
      <c r="J51" s="2">
        <v>-10</v>
      </c>
      <c r="K51" s="2">
        <v>20</v>
      </c>
      <c r="L51" s="3" t="s">
        <v>88</v>
      </c>
      <c r="M51" s="117" t="s">
        <v>88</v>
      </c>
      <c r="N51" s="92" t="s">
        <v>141</v>
      </c>
    </row>
    <row r="52" spans="1:14" x14ac:dyDescent="0.25">
      <c r="A52" s="1" t="s">
        <v>165</v>
      </c>
      <c r="B52" s="1" t="s">
        <v>165</v>
      </c>
      <c r="C52" s="1" t="s">
        <v>166</v>
      </c>
      <c r="D52" s="12">
        <v>68.715000000000003</v>
      </c>
      <c r="E52" s="12">
        <v>-51.106999999999999</v>
      </c>
      <c r="F52" s="3">
        <v>-335</v>
      </c>
      <c r="G52" s="1" t="s">
        <v>46</v>
      </c>
      <c r="H52" s="92" t="s">
        <v>167</v>
      </c>
      <c r="I52" s="15">
        <v>6882.62</v>
      </c>
      <c r="J52" s="15">
        <v>1062.82</v>
      </c>
      <c r="K52" s="15">
        <v>88.179000000000002</v>
      </c>
      <c r="L52" s="3">
        <v>4</v>
      </c>
      <c r="M52" s="117">
        <v>3.1658617218458698</v>
      </c>
      <c r="N52" s="92" t="s">
        <v>168</v>
      </c>
    </row>
    <row r="53" spans="1:14" x14ac:dyDescent="0.25">
      <c r="A53" s="1" t="s">
        <v>169</v>
      </c>
      <c r="B53" s="1" t="s">
        <v>170</v>
      </c>
      <c r="C53" s="1" t="s">
        <v>171</v>
      </c>
      <c r="D53" s="12">
        <f>75+19/60</f>
        <v>75.316666666666663</v>
      </c>
      <c r="E53" s="12">
        <f>-(82+30/60)</f>
        <v>-82.5</v>
      </c>
      <c r="G53" s="1" t="s">
        <v>86</v>
      </c>
      <c r="H53" s="92" t="s">
        <v>87</v>
      </c>
      <c r="I53" s="2">
        <v>20539</v>
      </c>
      <c r="J53" s="2">
        <v>39</v>
      </c>
      <c r="K53" s="2">
        <v>50</v>
      </c>
      <c r="L53" s="3" t="s">
        <v>88</v>
      </c>
      <c r="M53" s="117" t="s">
        <v>88</v>
      </c>
      <c r="N53" s="92" t="s">
        <v>172</v>
      </c>
    </row>
    <row r="54" spans="1:14" x14ac:dyDescent="0.25">
      <c r="A54" s="1" t="s">
        <v>173</v>
      </c>
      <c r="B54" s="1" t="s">
        <v>174</v>
      </c>
      <c r="C54" s="1" t="s">
        <v>139</v>
      </c>
      <c r="D54" s="12">
        <f>65+11/60</f>
        <v>65.183333333333337</v>
      </c>
      <c r="E54" s="12">
        <v>-43.82</v>
      </c>
      <c r="G54" s="1" t="s">
        <v>86</v>
      </c>
      <c r="H54" s="92" t="s">
        <v>87</v>
      </c>
      <c r="I54" s="2">
        <v>11640</v>
      </c>
      <c r="J54" s="2">
        <v>-20</v>
      </c>
      <c r="K54" s="2">
        <v>20</v>
      </c>
      <c r="L54" s="3" t="s">
        <v>88</v>
      </c>
      <c r="M54" s="117" t="s">
        <v>88</v>
      </c>
      <c r="N54" s="92" t="s">
        <v>175</v>
      </c>
    </row>
    <row r="55" spans="1:14" x14ac:dyDescent="0.25">
      <c r="A55" s="1" t="s">
        <v>176</v>
      </c>
      <c r="B55" s="1" t="s">
        <v>177</v>
      </c>
      <c r="C55" s="1" t="s">
        <v>178</v>
      </c>
      <c r="D55" s="12">
        <v>65.61</v>
      </c>
      <c r="E55" s="12">
        <v>-37.69</v>
      </c>
      <c r="F55" s="3">
        <v>73</v>
      </c>
      <c r="G55" s="1" t="s">
        <v>21</v>
      </c>
      <c r="H55" s="92" t="s">
        <v>179</v>
      </c>
      <c r="I55" s="2">
        <v>8560</v>
      </c>
      <c r="J55" s="2">
        <v>308</v>
      </c>
      <c r="K55" s="2">
        <v>358.78300000000002</v>
      </c>
      <c r="L55" s="3" t="s">
        <v>37</v>
      </c>
      <c r="M55" s="117">
        <v>3.2435686403288702</v>
      </c>
      <c r="N55" s="92" t="s">
        <v>180</v>
      </c>
    </row>
    <row r="56" spans="1:14" x14ac:dyDescent="0.25">
      <c r="A56" s="1" t="s">
        <v>181</v>
      </c>
      <c r="B56" s="1" t="s">
        <v>181</v>
      </c>
      <c r="C56" s="1" t="s">
        <v>139</v>
      </c>
      <c r="D56" s="12">
        <v>72.58</v>
      </c>
      <c r="E56" s="12">
        <v>-38.46</v>
      </c>
      <c r="F56" s="3">
        <v>3216</v>
      </c>
      <c r="G56" s="1" t="s">
        <v>86</v>
      </c>
      <c r="H56" s="92" t="s">
        <v>87</v>
      </c>
      <c r="I56" s="2">
        <v>49981</v>
      </c>
      <c r="J56" s="2">
        <v>95.140900000000002</v>
      </c>
      <c r="K56" s="2">
        <v>30.585999999999999</v>
      </c>
      <c r="L56" s="3" t="s">
        <v>88</v>
      </c>
      <c r="M56" s="117" t="s">
        <v>88</v>
      </c>
      <c r="N56" s="92" t="s">
        <v>182</v>
      </c>
    </row>
    <row r="57" spans="1:14" x14ac:dyDescent="0.25">
      <c r="A57" s="1" t="s">
        <v>183</v>
      </c>
      <c r="B57" s="1" t="s">
        <v>183</v>
      </c>
      <c r="C57" s="1" t="s">
        <v>139</v>
      </c>
      <c r="D57" s="12">
        <f>72+0.35/60</f>
        <v>72.005833333333328</v>
      </c>
      <c r="E57" s="12">
        <f>-37-38/60</f>
        <v>-37.633333333333333</v>
      </c>
      <c r="F57" s="3">
        <v>3230</v>
      </c>
      <c r="G57" s="1" t="s">
        <v>86</v>
      </c>
      <c r="H57" s="92" t="s">
        <v>87</v>
      </c>
      <c r="I57" s="2">
        <v>32380</v>
      </c>
      <c r="J57" s="2">
        <v>-20</v>
      </c>
      <c r="K57" s="2">
        <v>20</v>
      </c>
      <c r="L57" s="3" t="s">
        <v>88</v>
      </c>
      <c r="M57" s="117" t="s">
        <v>88</v>
      </c>
      <c r="N57" s="92" t="s">
        <v>175</v>
      </c>
    </row>
    <row r="58" spans="1:14" x14ac:dyDescent="0.25">
      <c r="A58" s="13" t="s">
        <v>184</v>
      </c>
      <c r="B58" s="13" t="s">
        <v>185</v>
      </c>
      <c r="C58" s="13" t="s">
        <v>186</v>
      </c>
      <c r="D58" s="14">
        <v>76.433000000000007</v>
      </c>
      <c r="E58" s="14">
        <v>-18.766999999999999</v>
      </c>
      <c r="F58" s="3">
        <v>114</v>
      </c>
      <c r="G58" s="13" t="s">
        <v>21</v>
      </c>
      <c r="H58" s="92" t="s">
        <v>69</v>
      </c>
      <c r="I58" s="2">
        <v>9773</v>
      </c>
      <c r="J58" s="2">
        <v>488</v>
      </c>
      <c r="K58" s="2">
        <v>299.51600000000002</v>
      </c>
      <c r="L58" s="3" t="s">
        <v>27</v>
      </c>
      <c r="M58" s="117">
        <v>-0.80912982128410005</v>
      </c>
      <c r="N58" s="92" t="s">
        <v>1186</v>
      </c>
    </row>
    <row r="59" spans="1:14" x14ac:dyDescent="0.25">
      <c r="A59" s="13" t="s">
        <v>187</v>
      </c>
      <c r="B59" s="13" t="s">
        <v>188</v>
      </c>
      <c r="C59" s="13" t="s">
        <v>189</v>
      </c>
      <c r="D59" s="14">
        <v>58.3676666666667</v>
      </c>
      <c r="E59" s="14">
        <v>-57.506999999999998</v>
      </c>
      <c r="F59" s="3">
        <v>-2853</v>
      </c>
      <c r="G59" s="1" t="s">
        <v>46</v>
      </c>
      <c r="H59" s="92" t="s">
        <v>62</v>
      </c>
      <c r="I59" s="2">
        <v>8296.5</v>
      </c>
      <c r="J59" s="2">
        <v>1968.1</v>
      </c>
      <c r="K59" s="2">
        <v>158.21</v>
      </c>
      <c r="L59" s="3" t="s">
        <v>37</v>
      </c>
      <c r="M59" s="117">
        <v>-2.4818977621592002</v>
      </c>
      <c r="N59" s="92" t="s">
        <v>1165</v>
      </c>
    </row>
    <row r="60" spans="1:14" x14ac:dyDescent="0.25">
      <c r="A60" s="13" t="s">
        <v>190</v>
      </c>
      <c r="B60" s="13" t="s">
        <v>191</v>
      </c>
      <c r="C60" s="13" t="s">
        <v>189</v>
      </c>
      <c r="D60" s="14">
        <v>58.2098333333333</v>
      </c>
      <c r="E60" s="14">
        <v>-48.373333333333299</v>
      </c>
      <c r="F60" s="3">
        <v>-3380</v>
      </c>
      <c r="G60" s="1" t="s">
        <v>46</v>
      </c>
      <c r="H60" s="92" t="s">
        <v>62</v>
      </c>
      <c r="I60" s="2">
        <v>11918.6</v>
      </c>
      <c r="J60" s="2">
        <v>1361.5</v>
      </c>
      <c r="K60" s="2">
        <v>131.964</v>
      </c>
      <c r="L60" s="3" t="s">
        <v>37</v>
      </c>
      <c r="M60" s="117">
        <v>1.13503066680312</v>
      </c>
      <c r="N60" s="92" t="s">
        <v>63</v>
      </c>
    </row>
    <row r="61" spans="1:14" x14ac:dyDescent="0.25">
      <c r="A61" s="13" t="s">
        <v>192</v>
      </c>
      <c r="B61" s="13" t="s">
        <v>193</v>
      </c>
      <c r="C61" s="13" t="s">
        <v>194</v>
      </c>
      <c r="D61" s="14">
        <v>77.266666666666694</v>
      </c>
      <c r="E61" s="14">
        <v>-74.331666666666706</v>
      </c>
      <c r="F61" s="3">
        <v>-663</v>
      </c>
      <c r="G61" s="1" t="s">
        <v>46</v>
      </c>
      <c r="H61" s="92" t="s">
        <v>62</v>
      </c>
      <c r="I61" s="2">
        <v>6755.8</v>
      </c>
      <c r="J61" s="2">
        <v>1548.8</v>
      </c>
      <c r="K61" s="2">
        <v>130.17500000000001</v>
      </c>
      <c r="L61" s="3" t="s">
        <v>27</v>
      </c>
      <c r="M61" s="117">
        <v>1.9979892211492301</v>
      </c>
      <c r="N61" s="79" t="s">
        <v>1166</v>
      </c>
    </row>
    <row r="62" spans="1:14" x14ac:dyDescent="0.25">
      <c r="A62" s="13" t="s">
        <v>195</v>
      </c>
      <c r="B62" s="13" t="s">
        <v>196</v>
      </c>
      <c r="C62" s="13" t="s">
        <v>197</v>
      </c>
      <c r="D62" s="14">
        <v>61</v>
      </c>
      <c r="E62" s="14">
        <v>-45.43</v>
      </c>
      <c r="F62" s="3">
        <v>30</v>
      </c>
      <c r="G62" s="13" t="s">
        <v>21</v>
      </c>
      <c r="H62" s="92" t="s">
        <v>198</v>
      </c>
      <c r="I62" s="2">
        <v>9527</v>
      </c>
      <c r="J62" s="2">
        <v>-51.2</v>
      </c>
      <c r="K62" s="2">
        <v>116.807</v>
      </c>
      <c r="L62" s="3" t="s">
        <v>37</v>
      </c>
      <c r="M62" s="117">
        <v>3.2070806945458501</v>
      </c>
      <c r="N62" s="92" t="s">
        <v>199</v>
      </c>
    </row>
    <row r="63" spans="1:14" x14ac:dyDescent="0.25">
      <c r="A63" s="1" t="s">
        <v>200</v>
      </c>
      <c r="B63" s="13" t="s">
        <v>201</v>
      </c>
      <c r="C63" s="13" t="s">
        <v>171</v>
      </c>
      <c r="D63" s="14">
        <v>66.14</v>
      </c>
      <c r="E63" s="14">
        <v>-66.08</v>
      </c>
      <c r="F63" s="3">
        <v>90</v>
      </c>
      <c r="G63" s="13" t="s">
        <v>21</v>
      </c>
      <c r="H63" s="92" t="s">
        <v>22</v>
      </c>
      <c r="I63" s="2">
        <v>10268.9323739839</v>
      </c>
      <c r="J63" s="2">
        <v>-24.3464690954658</v>
      </c>
      <c r="K63" s="2">
        <v>177.47</v>
      </c>
      <c r="L63" s="3" t="s">
        <v>23</v>
      </c>
      <c r="M63" s="117">
        <v>-2.0328203026707299</v>
      </c>
      <c r="N63" s="92" t="s">
        <v>1171</v>
      </c>
    </row>
    <row r="64" spans="1:14" x14ac:dyDescent="0.25">
      <c r="A64" s="1" t="s">
        <v>202</v>
      </c>
      <c r="B64" s="13" t="s">
        <v>203</v>
      </c>
      <c r="C64" s="13" t="s">
        <v>171</v>
      </c>
      <c r="D64" s="14">
        <v>63.667000000000002</v>
      </c>
      <c r="E64" s="14">
        <v>-65.152000000000001</v>
      </c>
      <c r="F64" s="3">
        <v>300</v>
      </c>
      <c r="G64" s="13" t="s">
        <v>21</v>
      </c>
      <c r="H64" s="92" t="s">
        <v>22</v>
      </c>
      <c r="I64" s="2">
        <v>8081.6663143244396</v>
      </c>
      <c r="J64" s="2">
        <v>-41</v>
      </c>
      <c r="K64" s="2">
        <v>312.41000000000003</v>
      </c>
      <c r="L64" s="3" t="s">
        <v>31</v>
      </c>
      <c r="M64" s="117">
        <v>-1.16151117459357</v>
      </c>
      <c r="N64" s="99" t="s">
        <v>204</v>
      </c>
    </row>
    <row r="65" spans="1:14" x14ac:dyDescent="0.25">
      <c r="A65" s="1" t="s">
        <v>205</v>
      </c>
      <c r="B65" s="13" t="s">
        <v>206</v>
      </c>
      <c r="C65" s="13" t="s">
        <v>207</v>
      </c>
      <c r="D65" s="14">
        <v>74.186999999999998</v>
      </c>
      <c r="E65" s="14">
        <v>-81.194999999999993</v>
      </c>
      <c r="F65" s="3">
        <v>-781</v>
      </c>
      <c r="G65" s="13" t="s">
        <v>46</v>
      </c>
      <c r="H65" s="92" t="s">
        <v>62</v>
      </c>
      <c r="I65" s="15">
        <v>10821</v>
      </c>
      <c r="J65" s="15">
        <v>2034.7</v>
      </c>
      <c r="K65" s="15">
        <v>156.898</v>
      </c>
      <c r="L65" s="3" t="s">
        <v>88</v>
      </c>
      <c r="M65" s="117" t="s">
        <v>88</v>
      </c>
      <c r="N65" s="99" t="s">
        <v>208</v>
      </c>
    </row>
    <row r="66" spans="1:14" ht="29.25" x14ac:dyDescent="0.25">
      <c r="A66" s="13" t="s">
        <v>209</v>
      </c>
      <c r="B66" s="13" t="s">
        <v>209</v>
      </c>
      <c r="C66" s="13" t="s">
        <v>189</v>
      </c>
      <c r="D66" s="14">
        <v>58.210666666666697</v>
      </c>
      <c r="E66" s="14">
        <v>-48.372999999999998</v>
      </c>
      <c r="F66" s="3">
        <v>-3460</v>
      </c>
      <c r="G66" s="1" t="s">
        <v>46</v>
      </c>
      <c r="H66" s="92" t="s">
        <v>62</v>
      </c>
      <c r="I66" s="2">
        <v>11832</v>
      </c>
      <c r="J66" s="2">
        <v>753.39</v>
      </c>
      <c r="K66" s="2">
        <v>128.821</v>
      </c>
      <c r="L66" s="3">
        <v>4</v>
      </c>
      <c r="M66" s="117">
        <v>3.6627574324886099</v>
      </c>
      <c r="N66" s="91" t="s">
        <v>1167</v>
      </c>
    </row>
    <row r="67" spans="1:14" x14ac:dyDescent="0.25">
      <c r="A67" s="1" t="s">
        <v>210</v>
      </c>
      <c r="B67" s="13" t="s">
        <v>211</v>
      </c>
      <c r="C67" s="13" t="s">
        <v>212</v>
      </c>
      <c r="D67" s="14">
        <f>66+40/60</f>
        <v>66.666666666666671</v>
      </c>
      <c r="E67" s="14">
        <f>-51-58/60</f>
        <v>-51.966666666666669</v>
      </c>
      <c r="F67" s="3">
        <v>300</v>
      </c>
      <c r="G67" s="13" t="s">
        <v>21</v>
      </c>
      <c r="H67" s="92" t="s">
        <v>213</v>
      </c>
      <c r="I67" s="2">
        <v>9498</v>
      </c>
      <c r="J67" s="2">
        <v>429</v>
      </c>
      <c r="K67" s="2">
        <v>12.956</v>
      </c>
      <c r="L67" s="3" t="s">
        <v>37</v>
      </c>
      <c r="M67" s="117">
        <v>0.89950698019545805</v>
      </c>
      <c r="N67" s="92" t="s">
        <v>214</v>
      </c>
    </row>
    <row r="68" spans="1:14" x14ac:dyDescent="0.25">
      <c r="A68" s="1" t="s">
        <v>215</v>
      </c>
      <c r="B68" s="13" t="s">
        <v>215</v>
      </c>
      <c r="C68" s="13" t="s">
        <v>139</v>
      </c>
      <c r="D68" s="14">
        <v>75.099999999999994</v>
      </c>
      <c r="E68" s="14">
        <v>-42.32</v>
      </c>
      <c r="F68" s="3">
        <v>2917</v>
      </c>
      <c r="G68" s="13" t="s">
        <v>86</v>
      </c>
      <c r="H68" s="92" t="s">
        <v>87</v>
      </c>
      <c r="I68" s="2">
        <v>41700</v>
      </c>
      <c r="J68" s="2">
        <v>-40</v>
      </c>
      <c r="K68" s="2">
        <v>20</v>
      </c>
      <c r="L68" s="3" t="s">
        <v>88</v>
      </c>
      <c r="M68" s="117" t="s">
        <v>88</v>
      </c>
      <c r="N68" s="92" t="s">
        <v>216</v>
      </c>
    </row>
    <row r="69" spans="1:14" x14ac:dyDescent="0.25">
      <c r="A69" s="1" t="s">
        <v>217</v>
      </c>
      <c r="B69" s="13" t="s">
        <v>218</v>
      </c>
      <c r="C69" s="13" t="s">
        <v>212</v>
      </c>
      <c r="D69" s="14">
        <f>69+14.5/60</f>
        <v>69.24166666666666</v>
      </c>
      <c r="E69" s="14">
        <f>-50-1.6/60</f>
        <v>-50.026666666666664</v>
      </c>
      <c r="F69" s="3">
        <v>190</v>
      </c>
      <c r="G69" s="13" t="s">
        <v>21</v>
      </c>
      <c r="H69" s="92" t="s">
        <v>219</v>
      </c>
      <c r="I69" s="2">
        <v>7271</v>
      </c>
      <c r="J69" s="2">
        <v>-52</v>
      </c>
      <c r="K69" s="2">
        <v>71.793999999999997</v>
      </c>
      <c r="L69" s="3">
        <v>4</v>
      </c>
      <c r="M69" s="117">
        <v>4.0572005704039897</v>
      </c>
      <c r="N69" s="99" t="s">
        <v>220</v>
      </c>
    </row>
    <row r="70" spans="1:14" x14ac:dyDescent="0.25">
      <c r="A70" s="1" t="s">
        <v>221</v>
      </c>
      <c r="B70" s="13" t="s">
        <v>222</v>
      </c>
      <c r="C70" s="13" t="s">
        <v>144</v>
      </c>
      <c r="D70" s="14">
        <v>67.25</v>
      </c>
      <c r="E70" s="14">
        <v>-66.75</v>
      </c>
      <c r="F70" s="3">
        <v>1900</v>
      </c>
      <c r="G70" s="13" t="s">
        <v>86</v>
      </c>
      <c r="H70" s="92" t="s">
        <v>223</v>
      </c>
      <c r="I70" s="2">
        <v>11787.299800000001</v>
      </c>
      <c r="J70" s="2">
        <v>-32.700000000000003</v>
      </c>
      <c r="K70" s="2">
        <v>10</v>
      </c>
      <c r="L70" s="3" t="s">
        <v>88</v>
      </c>
      <c r="M70" s="117" t="s">
        <v>88</v>
      </c>
      <c r="N70" s="92" t="s">
        <v>224</v>
      </c>
    </row>
    <row r="71" spans="1:14" ht="29.25" x14ac:dyDescent="0.25">
      <c r="A71" s="1" t="s">
        <v>225</v>
      </c>
      <c r="B71" s="1" t="s">
        <v>226</v>
      </c>
      <c r="C71" s="1" t="s">
        <v>178</v>
      </c>
      <c r="D71" s="12">
        <f>61</f>
        <v>61</v>
      </c>
      <c r="E71" s="12">
        <f>-(47+45/60)</f>
        <v>-47.75</v>
      </c>
      <c r="F71" s="3">
        <v>7</v>
      </c>
      <c r="G71" s="1" t="s">
        <v>21</v>
      </c>
      <c r="H71" s="92" t="s">
        <v>227</v>
      </c>
      <c r="I71" s="2">
        <v>8634</v>
      </c>
      <c r="J71" s="2">
        <v>8</v>
      </c>
      <c r="K71" s="2">
        <v>176.041</v>
      </c>
      <c r="L71" s="3" t="s">
        <v>31</v>
      </c>
      <c r="M71" s="117">
        <v>0.48958179860995199</v>
      </c>
      <c r="N71" s="92" t="s">
        <v>228</v>
      </c>
    </row>
    <row r="72" spans="1:14" x14ac:dyDescent="0.25">
      <c r="A72" s="1" t="s">
        <v>229</v>
      </c>
      <c r="B72" s="1" t="s">
        <v>230</v>
      </c>
      <c r="C72" s="1" t="s">
        <v>139</v>
      </c>
      <c r="D72" s="12">
        <v>71.3</v>
      </c>
      <c r="E72" s="12">
        <v>-26.7</v>
      </c>
      <c r="F72" s="3">
        <v>2350</v>
      </c>
      <c r="G72" s="1" t="s">
        <v>86</v>
      </c>
      <c r="H72" s="92" t="s">
        <v>231</v>
      </c>
      <c r="I72" s="2">
        <v>59390</v>
      </c>
      <c r="J72" s="2">
        <v>-10</v>
      </c>
      <c r="K72" s="2">
        <v>62.856999999999999</v>
      </c>
      <c r="L72" s="3" t="s">
        <v>88</v>
      </c>
      <c r="M72" s="117" t="s">
        <v>88</v>
      </c>
      <c r="N72" s="92" t="s">
        <v>141</v>
      </c>
    </row>
    <row r="73" spans="1:14" x14ac:dyDescent="0.25">
      <c r="A73" s="1" t="s">
        <v>232</v>
      </c>
      <c r="B73" s="1" t="s">
        <v>233</v>
      </c>
      <c r="C73" s="1" t="s">
        <v>212</v>
      </c>
      <c r="D73" s="12">
        <f>67+5/60</f>
        <v>67.083333333333329</v>
      </c>
      <c r="E73" s="12">
        <f>-50-17/60</f>
        <v>-50.283333333333331</v>
      </c>
      <c r="F73" s="3">
        <v>247</v>
      </c>
      <c r="G73" s="1" t="s">
        <v>21</v>
      </c>
      <c r="H73" s="92" t="s">
        <v>52</v>
      </c>
      <c r="I73" s="2">
        <v>7400</v>
      </c>
      <c r="J73" s="2">
        <v>12</v>
      </c>
      <c r="K73" s="2">
        <v>12.292999999999999</v>
      </c>
      <c r="L73" s="3" t="s">
        <v>23</v>
      </c>
      <c r="M73" s="117">
        <v>-0.81603110735242002</v>
      </c>
      <c r="N73" s="92" t="s">
        <v>214</v>
      </c>
    </row>
    <row r="74" spans="1:14" x14ac:dyDescent="0.25">
      <c r="A74" s="1" t="s">
        <v>234</v>
      </c>
      <c r="B74" s="1" t="s">
        <v>234</v>
      </c>
      <c r="C74" s="1" t="s">
        <v>152</v>
      </c>
      <c r="D74" s="12">
        <v>68.55</v>
      </c>
      <c r="E74" s="12">
        <v>-83.29</v>
      </c>
      <c r="F74" s="3">
        <v>220</v>
      </c>
      <c r="G74" s="1" t="s">
        <v>21</v>
      </c>
      <c r="H74" s="92" t="s">
        <v>235</v>
      </c>
      <c r="I74" s="2">
        <v>8080</v>
      </c>
      <c r="J74" s="2">
        <v>-53.4</v>
      </c>
      <c r="K74" s="2">
        <v>76.73</v>
      </c>
      <c r="L74" s="3" t="s">
        <v>37</v>
      </c>
      <c r="M74" s="117">
        <v>2.3956889318666001</v>
      </c>
      <c r="N74" s="92" t="s">
        <v>236</v>
      </c>
    </row>
    <row r="75" spans="1:14" x14ac:dyDescent="0.25">
      <c r="A75" s="1" t="s">
        <v>237</v>
      </c>
      <c r="B75" s="1" t="s">
        <v>237</v>
      </c>
      <c r="C75" s="1" t="s">
        <v>212</v>
      </c>
      <c r="D75" s="12">
        <v>67.013999999999996</v>
      </c>
      <c r="E75" s="12">
        <v>-51.101999999999997</v>
      </c>
      <c r="F75" s="3">
        <v>196</v>
      </c>
      <c r="G75" s="1" t="s">
        <v>21</v>
      </c>
      <c r="H75" s="92" t="s">
        <v>238</v>
      </c>
      <c r="I75" s="2">
        <v>8429.2999999999993</v>
      </c>
      <c r="J75" s="2">
        <v>46</v>
      </c>
      <c r="K75" s="2">
        <v>48.18</v>
      </c>
      <c r="L75" s="3" t="s">
        <v>23</v>
      </c>
      <c r="M75" s="117">
        <v>-0.31889170459391503</v>
      </c>
      <c r="N75" s="92" t="s">
        <v>239</v>
      </c>
    </row>
    <row r="76" spans="1:14" x14ac:dyDescent="0.25">
      <c r="A76" s="1" t="s">
        <v>240</v>
      </c>
      <c r="B76" s="1" t="s">
        <v>240</v>
      </c>
      <c r="C76" s="1" t="s">
        <v>212</v>
      </c>
      <c r="D76" s="12">
        <v>66.91</v>
      </c>
      <c r="E76" s="12">
        <v>-50.46</v>
      </c>
      <c r="F76" s="3">
        <v>477</v>
      </c>
      <c r="G76" s="1" t="s">
        <v>21</v>
      </c>
      <c r="H76" s="92" t="s">
        <v>241</v>
      </c>
      <c r="I76" s="2">
        <v>8327.6981112793601</v>
      </c>
      <c r="J76" s="2">
        <v>-49.649087783530497</v>
      </c>
      <c r="K76" s="2">
        <v>68.667000000000002</v>
      </c>
      <c r="L76" s="3" t="s">
        <v>31</v>
      </c>
      <c r="M76" s="117">
        <v>1.09571866398474</v>
      </c>
      <c r="N76" s="92" t="s">
        <v>242</v>
      </c>
    </row>
    <row r="77" spans="1:14" x14ac:dyDescent="0.25">
      <c r="A77" s="1" t="s">
        <v>243</v>
      </c>
      <c r="B77" s="1" t="s">
        <v>243</v>
      </c>
      <c r="C77" s="1" t="s">
        <v>212</v>
      </c>
      <c r="D77" s="12">
        <v>66.86</v>
      </c>
      <c r="E77" s="12">
        <v>-52.64</v>
      </c>
      <c r="F77" s="3">
        <v>330</v>
      </c>
      <c r="G77" s="1" t="s">
        <v>21</v>
      </c>
      <c r="H77" s="92" t="s">
        <v>241</v>
      </c>
      <c r="I77" s="2">
        <v>9533.7662909999999</v>
      </c>
      <c r="J77" s="2">
        <v>169.7500019</v>
      </c>
      <c r="K77" s="2">
        <v>85.126999999999995</v>
      </c>
      <c r="L77" s="3" t="s">
        <v>31</v>
      </c>
      <c r="M77" s="117">
        <v>0.811739615980834</v>
      </c>
      <c r="N77" s="92" t="s">
        <v>242</v>
      </c>
    </row>
    <row r="78" spans="1:14" x14ac:dyDescent="0.25">
      <c r="A78" s="1" t="s">
        <v>244</v>
      </c>
      <c r="B78" s="1" t="s">
        <v>244</v>
      </c>
      <c r="C78" s="1" t="s">
        <v>212</v>
      </c>
      <c r="D78" s="12">
        <v>67.010999999999996</v>
      </c>
      <c r="E78" s="12">
        <v>-51.073999999999998</v>
      </c>
      <c r="F78" s="3">
        <v>188</v>
      </c>
      <c r="G78" s="1" t="s">
        <v>21</v>
      </c>
      <c r="H78" s="92" t="s">
        <v>245</v>
      </c>
      <c r="I78" s="2">
        <v>8761</v>
      </c>
      <c r="J78" s="2">
        <v>1856</v>
      </c>
      <c r="K78" s="2">
        <v>56.137999999999998</v>
      </c>
      <c r="L78" s="3" t="s">
        <v>31</v>
      </c>
      <c r="M78" s="117">
        <v>1.73175032924392</v>
      </c>
      <c r="N78" s="92" t="s">
        <v>239</v>
      </c>
    </row>
    <row r="79" spans="1:14" x14ac:dyDescent="0.25">
      <c r="A79" s="13"/>
      <c r="B79" s="13"/>
      <c r="C79" s="13"/>
      <c r="D79" s="14"/>
      <c r="E79" s="14"/>
      <c r="G79" s="13"/>
      <c r="I79" s="3"/>
      <c r="J79" s="3"/>
      <c r="K79" s="3"/>
    </row>
    <row r="80" spans="1:14" x14ac:dyDescent="0.25">
      <c r="A80" s="7" t="s">
        <v>246</v>
      </c>
      <c r="D80" s="12"/>
      <c r="E80" s="12"/>
    </row>
    <row r="81" spans="1:14" x14ac:dyDescent="0.25">
      <c r="A81" s="1" t="s">
        <v>247</v>
      </c>
      <c r="B81" s="1" t="s">
        <v>248</v>
      </c>
      <c r="C81" s="1" t="s">
        <v>249</v>
      </c>
      <c r="D81" s="12">
        <v>60.58</v>
      </c>
      <c r="E81" s="12">
        <v>24.8</v>
      </c>
      <c r="F81" s="3">
        <v>133</v>
      </c>
      <c r="G81" s="1" t="s">
        <v>21</v>
      </c>
      <c r="H81" s="92" t="s">
        <v>22</v>
      </c>
      <c r="I81" s="2">
        <v>8888.5</v>
      </c>
      <c r="J81" s="2">
        <v>0</v>
      </c>
      <c r="K81" s="2">
        <v>109.735</v>
      </c>
      <c r="L81" s="3" t="s">
        <v>27</v>
      </c>
      <c r="M81" s="117">
        <v>1.2838841639481999</v>
      </c>
      <c r="N81" s="92" t="s">
        <v>250</v>
      </c>
    </row>
    <row r="82" spans="1:14" x14ac:dyDescent="0.25">
      <c r="A82" s="1" t="s">
        <v>251</v>
      </c>
      <c r="B82" s="11" t="s">
        <v>252</v>
      </c>
      <c r="C82" s="1" t="s">
        <v>253</v>
      </c>
      <c r="D82" s="12">
        <f>68+32/60</f>
        <v>68.533333333333331</v>
      </c>
      <c r="E82" s="12">
        <f>(17+16/60)</f>
        <v>17.266666666666666</v>
      </c>
      <c r="F82" s="3">
        <v>135</v>
      </c>
      <c r="G82" s="1" t="s">
        <v>21</v>
      </c>
      <c r="H82" s="92" t="s">
        <v>22</v>
      </c>
      <c r="I82" s="2">
        <v>8838.8700000000008</v>
      </c>
      <c r="J82" s="2">
        <v>19.45</v>
      </c>
      <c r="K82" s="2">
        <v>293.98099999999999</v>
      </c>
      <c r="L82" s="3" t="s">
        <v>23</v>
      </c>
      <c r="M82" s="117">
        <v>-2.8312230027885898</v>
      </c>
      <c r="N82" s="92" t="s">
        <v>254</v>
      </c>
    </row>
    <row r="83" spans="1:14" x14ac:dyDescent="0.25">
      <c r="A83" s="1" t="s">
        <v>255</v>
      </c>
      <c r="B83" s="1" t="s">
        <v>256</v>
      </c>
      <c r="C83" s="1" t="s">
        <v>257</v>
      </c>
      <c r="D83" s="12">
        <v>66.349999999999994</v>
      </c>
      <c r="E83" s="12">
        <v>36.67</v>
      </c>
      <c r="F83" s="3">
        <v>25</v>
      </c>
      <c r="G83" s="1" t="s">
        <v>21</v>
      </c>
      <c r="H83" s="92" t="s">
        <v>69</v>
      </c>
      <c r="I83" s="2">
        <v>10118</v>
      </c>
      <c r="J83" s="2">
        <v>0</v>
      </c>
      <c r="K83" s="2">
        <v>235.30199999999999</v>
      </c>
      <c r="L83" s="3" t="s">
        <v>27</v>
      </c>
      <c r="M83" s="117">
        <v>1.14366055377527</v>
      </c>
      <c r="N83" s="92" t="s">
        <v>258</v>
      </c>
    </row>
    <row r="84" spans="1:14" x14ac:dyDescent="0.25">
      <c r="A84" s="1" t="s">
        <v>259</v>
      </c>
      <c r="B84" s="1" t="s">
        <v>260</v>
      </c>
      <c r="C84" s="1" t="s">
        <v>261</v>
      </c>
      <c r="D84" s="12">
        <f>68+26/60</f>
        <v>68.433333333333337</v>
      </c>
      <c r="E84" s="12">
        <v>18.066666666666698</v>
      </c>
      <c r="F84" s="3">
        <v>510</v>
      </c>
      <c r="G84" s="1" t="s">
        <v>21</v>
      </c>
      <c r="H84" s="92" t="s">
        <v>22</v>
      </c>
      <c r="I84" s="2">
        <v>8860.14</v>
      </c>
      <c r="J84" s="2">
        <v>-45</v>
      </c>
      <c r="K84" s="2">
        <v>181.738</v>
      </c>
      <c r="L84" s="3" t="s">
        <v>23</v>
      </c>
      <c r="M84" s="117">
        <v>-1.5026014035992199</v>
      </c>
      <c r="N84" s="99" t="s">
        <v>262</v>
      </c>
    </row>
    <row r="85" spans="1:14" x14ac:dyDescent="0.25">
      <c r="A85" s="1" t="s">
        <v>263</v>
      </c>
      <c r="B85" s="1" t="s">
        <v>264</v>
      </c>
      <c r="C85" s="1" t="s">
        <v>265</v>
      </c>
      <c r="D85" s="12">
        <v>61.42</v>
      </c>
      <c r="E85" s="12">
        <v>8.67</v>
      </c>
      <c r="F85" s="3">
        <v>1309</v>
      </c>
      <c r="G85" s="1" t="s">
        <v>21</v>
      </c>
      <c r="H85" s="92" t="s">
        <v>69</v>
      </c>
      <c r="I85" s="2">
        <v>10900.42</v>
      </c>
      <c r="J85" s="2">
        <v>-27</v>
      </c>
      <c r="K85" s="2">
        <v>182.124</v>
      </c>
      <c r="L85" s="3" t="s">
        <v>23</v>
      </c>
      <c r="M85" s="117">
        <v>-1.45948688296257</v>
      </c>
      <c r="N85" s="92" t="s">
        <v>266</v>
      </c>
    </row>
    <row r="86" spans="1:14" x14ac:dyDescent="0.25">
      <c r="A86" s="1" t="s">
        <v>267</v>
      </c>
      <c r="B86" s="1" t="s">
        <v>268</v>
      </c>
      <c r="C86" s="1" t="s">
        <v>257</v>
      </c>
      <c r="D86" s="12">
        <v>67.95</v>
      </c>
      <c r="E86" s="12">
        <v>32.479999999999997</v>
      </c>
      <c r="F86" s="3">
        <v>475.3</v>
      </c>
      <c r="G86" s="1" t="s">
        <v>21</v>
      </c>
      <c r="H86" s="92" t="s">
        <v>269</v>
      </c>
      <c r="I86" s="2">
        <v>9300</v>
      </c>
      <c r="J86" s="2">
        <v>9.5</v>
      </c>
      <c r="K86" s="2">
        <v>62.774000000000001</v>
      </c>
      <c r="L86" s="3">
        <v>3</v>
      </c>
      <c r="M86" s="117">
        <v>0.84534879966121701</v>
      </c>
      <c r="N86" s="92" t="s">
        <v>270</v>
      </c>
    </row>
    <row r="87" spans="1:14" x14ac:dyDescent="0.25">
      <c r="A87" s="1" t="s">
        <v>271</v>
      </c>
      <c r="B87" s="1" t="s">
        <v>272</v>
      </c>
      <c r="C87" s="1" t="s">
        <v>265</v>
      </c>
      <c r="D87" s="12">
        <f>58+15/60</f>
        <v>58.25</v>
      </c>
      <c r="E87" s="12">
        <v>8</v>
      </c>
      <c r="F87" s="3">
        <v>40</v>
      </c>
      <c r="G87" s="1" t="s">
        <v>21</v>
      </c>
      <c r="H87" s="92" t="s">
        <v>22</v>
      </c>
      <c r="I87" s="2">
        <v>8940.4</v>
      </c>
      <c r="J87" s="2">
        <v>-56.87</v>
      </c>
      <c r="K87" s="2">
        <v>183.61799999999999</v>
      </c>
      <c r="L87" s="3" t="s">
        <v>23</v>
      </c>
      <c r="M87" s="117">
        <v>-1.5870706431856401</v>
      </c>
      <c r="N87" s="99" t="s">
        <v>273</v>
      </c>
    </row>
    <row r="88" spans="1:14" x14ac:dyDescent="0.25">
      <c r="A88" s="1" t="s">
        <v>274</v>
      </c>
      <c r="B88" s="1" t="s">
        <v>275</v>
      </c>
      <c r="C88" s="1" t="s">
        <v>261</v>
      </c>
      <c r="D88" s="12">
        <v>69.17</v>
      </c>
      <c r="E88" s="12">
        <v>20.72</v>
      </c>
      <c r="F88" s="3">
        <v>355</v>
      </c>
      <c r="G88" s="1" t="s">
        <v>21</v>
      </c>
      <c r="H88" s="92" t="s">
        <v>22</v>
      </c>
      <c r="I88" s="2">
        <v>10514</v>
      </c>
      <c r="J88" s="2">
        <v>0</v>
      </c>
      <c r="K88" s="2">
        <v>148.08500000000001</v>
      </c>
      <c r="L88" s="3" t="s">
        <v>27</v>
      </c>
      <c r="M88" s="117">
        <v>1.68128785322519</v>
      </c>
      <c r="N88" s="92" t="s">
        <v>276</v>
      </c>
    </row>
    <row r="89" spans="1:14" x14ac:dyDescent="0.25">
      <c r="A89" s="1" t="s">
        <v>277</v>
      </c>
      <c r="B89" s="1" t="s">
        <v>278</v>
      </c>
      <c r="C89" s="1" t="s">
        <v>279</v>
      </c>
      <c r="D89" s="12">
        <f>60+2/60</f>
        <v>60.033333333333331</v>
      </c>
      <c r="E89" s="12">
        <f>6+4/60</f>
        <v>6.0666666666666664</v>
      </c>
      <c r="G89" s="1" t="s">
        <v>21</v>
      </c>
      <c r="H89" s="92" t="s">
        <v>280</v>
      </c>
      <c r="I89" s="2">
        <v>11531.7122306769</v>
      </c>
      <c r="J89" s="2">
        <v>-51.005380580000001</v>
      </c>
      <c r="K89" s="2">
        <v>55.686</v>
      </c>
      <c r="L89" s="3" t="s">
        <v>31</v>
      </c>
      <c r="M89" s="117">
        <v>-1.58249128895306</v>
      </c>
      <c r="N89" s="92" t="s">
        <v>281</v>
      </c>
    </row>
    <row r="90" spans="1:14" x14ac:dyDescent="0.25">
      <c r="A90" s="1" t="s">
        <v>282</v>
      </c>
      <c r="B90" s="11" t="s">
        <v>283</v>
      </c>
      <c r="C90" s="1" t="s">
        <v>261</v>
      </c>
      <c r="D90" s="12">
        <v>67.22</v>
      </c>
      <c r="E90" s="12">
        <v>15.81</v>
      </c>
      <c r="F90" s="3">
        <v>160</v>
      </c>
      <c r="G90" s="1" t="s">
        <v>284</v>
      </c>
      <c r="H90" s="99" t="s">
        <v>231</v>
      </c>
      <c r="I90" s="2">
        <v>7515.2</v>
      </c>
      <c r="J90" s="2">
        <v>-47</v>
      </c>
      <c r="K90" s="2">
        <v>26.257999999999999</v>
      </c>
      <c r="L90" s="3" t="s">
        <v>88</v>
      </c>
      <c r="M90" s="117" t="s">
        <v>88</v>
      </c>
      <c r="N90" s="92" t="s">
        <v>285</v>
      </c>
    </row>
    <row r="91" spans="1:14" x14ac:dyDescent="0.25">
      <c r="A91" s="1" t="s">
        <v>286</v>
      </c>
      <c r="B91" s="11" t="s">
        <v>287</v>
      </c>
      <c r="C91" s="1" t="s">
        <v>288</v>
      </c>
      <c r="D91" s="12">
        <v>68.412999999999997</v>
      </c>
      <c r="E91" s="12">
        <v>14.802</v>
      </c>
      <c r="F91" s="3">
        <v>23</v>
      </c>
      <c r="G91" s="1" t="s">
        <v>21</v>
      </c>
      <c r="H91" s="92" t="s">
        <v>289</v>
      </c>
      <c r="I91" s="2">
        <v>9495</v>
      </c>
      <c r="J91" s="2">
        <v>381</v>
      </c>
      <c r="K91" s="2">
        <v>26.963999999999999</v>
      </c>
      <c r="L91" s="3" t="s">
        <v>27</v>
      </c>
      <c r="M91" s="117">
        <v>2.2410094466345298</v>
      </c>
      <c r="N91" s="92" t="s">
        <v>290</v>
      </c>
    </row>
    <row r="92" spans="1:14" x14ac:dyDescent="0.25">
      <c r="A92" s="1" t="s">
        <v>291</v>
      </c>
      <c r="B92" s="1" t="s">
        <v>292</v>
      </c>
      <c r="C92" s="1" t="s">
        <v>293</v>
      </c>
      <c r="D92" s="12">
        <v>58.55</v>
      </c>
      <c r="E92" s="12">
        <v>13.67</v>
      </c>
      <c r="F92" s="3">
        <v>108</v>
      </c>
      <c r="G92" s="1" t="s">
        <v>21</v>
      </c>
      <c r="H92" s="92" t="s">
        <v>22</v>
      </c>
      <c r="I92" s="2">
        <v>8981.7852010000006</v>
      </c>
      <c r="J92" s="2">
        <v>-49.622715999999997</v>
      </c>
      <c r="K92" s="2">
        <v>100.349</v>
      </c>
      <c r="L92" s="3" t="s">
        <v>31</v>
      </c>
      <c r="M92" s="117">
        <v>0.50165999809944095</v>
      </c>
      <c r="N92" s="92" t="s">
        <v>294</v>
      </c>
    </row>
    <row r="93" spans="1:14" x14ac:dyDescent="0.25">
      <c r="A93" s="1" t="s">
        <v>295</v>
      </c>
      <c r="B93" s="1" t="s">
        <v>296</v>
      </c>
      <c r="C93" s="1" t="s">
        <v>265</v>
      </c>
      <c r="D93" s="12">
        <f>59+40/60</f>
        <v>59.666666666666664</v>
      </c>
      <c r="E93" s="12">
        <v>7.55</v>
      </c>
      <c r="F93" s="3">
        <v>890</v>
      </c>
      <c r="G93" s="1" t="s">
        <v>21</v>
      </c>
      <c r="H93" s="92" t="s">
        <v>22</v>
      </c>
      <c r="I93" s="2">
        <v>9020.7099999999991</v>
      </c>
      <c r="J93" s="2">
        <v>-43.5</v>
      </c>
      <c r="K93" s="2">
        <v>215.815</v>
      </c>
      <c r="L93" s="3" t="s">
        <v>23</v>
      </c>
      <c r="M93" s="117">
        <v>-1.82519947405325</v>
      </c>
      <c r="N93" s="99" t="s">
        <v>254</v>
      </c>
    </row>
    <row r="94" spans="1:14" x14ac:dyDescent="0.25">
      <c r="A94" s="1" t="s">
        <v>297</v>
      </c>
      <c r="B94" s="1" t="s">
        <v>298</v>
      </c>
      <c r="C94" s="1" t="s">
        <v>261</v>
      </c>
      <c r="D94" s="12">
        <f>68+28/60</f>
        <v>68.466666666666669</v>
      </c>
      <c r="E94" s="12">
        <v>17.75</v>
      </c>
      <c r="F94" s="3">
        <v>290</v>
      </c>
      <c r="G94" s="1" t="s">
        <v>21</v>
      </c>
      <c r="H94" s="92" t="s">
        <v>22</v>
      </c>
      <c r="I94" s="2">
        <v>8968.1</v>
      </c>
      <c r="J94" s="2">
        <v>-42.16</v>
      </c>
      <c r="K94" s="2">
        <v>123.428</v>
      </c>
      <c r="L94" s="3" t="s">
        <v>23</v>
      </c>
      <c r="M94" s="117">
        <v>-1.4722089072189599</v>
      </c>
      <c r="N94" s="99" t="s">
        <v>254</v>
      </c>
    </row>
    <row r="95" spans="1:14" x14ac:dyDescent="0.25">
      <c r="A95" s="1" t="s">
        <v>299</v>
      </c>
      <c r="B95" s="1" t="s">
        <v>300</v>
      </c>
      <c r="C95" s="1" t="s">
        <v>293</v>
      </c>
      <c r="D95" s="12">
        <v>60.08</v>
      </c>
      <c r="E95" s="12">
        <v>15.83</v>
      </c>
      <c r="F95" s="3">
        <v>172</v>
      </c>
      <c r="G95" s="1" t="s">
        <v>21</v>
      </c>
      <c r="H95" s="92" t="s">
        <v>301</v>
      </c>
      <c r="I95" s="2">
        <v>10706.78</v>
      </c>
      <c r="J95" s="2">
        <v>-49.973649999999999</v>
      </c>
      <c r="K95" s="2">
        <v>109.20399999999999</v>
      </c>
      <c r="L95" s="3" t="s">
        <v>23</v>
      </c>
      <c r="M95" s="117">
        <v>-0.79170332046538905</v>
      </c>
      <c r="N95" s="92" t="s">
        <v>302</v>
      </c>
    </row>
    <row r="96" spans="1:14" x14ac:dyDescent="0.25">
      <c r="A96" s="1" t="s">
        <v>303</v>
      </c>
      <c r="B96" s="1" t="s">
        <v>304</v>
      </c>
      <c r="C96" s="1" t="s">
        <v>293</v>
      </c>
      <c r="D96" s="12">
        <v>59.83</v>
      </c>
      <c r="E96" s="12">
        <v>16.53</v>
      </c>
      <c r="F96" s="3">
        <v>198</v>
      </c>
      <c r="G96" s="1" t="s">
        <v>21</v>
      </c>
      <c r="H96" s="92" t="s">
        <v>22</v>
      </c>
      <c r="I96" s="2">
        <v>8971.748046875</v>
      </c>
      <c r="J96" s="2">
        <v>0</v>
      </c>
      <c r="K96" s="2">
        <v>124.608</v>
      </c>
      <c r="L96" s="3">
        <v>1</v>
      </c>
      <c r="M96" s="117">
        <v>-6.8090541496834897E-2</v>
      </c>
      <c r="N96" s="92" t="s">
        <v>254</v>
      </c>
    </row>
    <row r="97" spans="1:14" x14ac:dyDescent="0.25">
      <c r="A97" s="1" t="s">
        <v>305</v>
      </c>
      <c r="B97" s="1" t="s">
        <v>306</v>
      </c>
      <c r="C97" s="1" t="s">
        <v>265</v>
      </c>
      <c r="D97" s="12">
        <f>58+32/60</f>
        <v>58.533333333333331</v>
      </c>
      <c r="E97" s="12">
        <v>7.7333333333333298</v>
      </c>
      <c r="F97" s="3">
        <v>180</v>
      </c>
      <c r="G97" s="1" t="s">
        <v>21</v>
      </c>
      <c r="H97" s="92" t="s">
        <v>22</v>
      </c>
      <c r="I97" s="2">
        <v>8914</v>
      </c>
      <c r="J97" s="2">
        <v>-47</v>
      </c>
      <c r="K97" s="2">
        <v>160.018</v>
      </c>
      <c r="L97" s="3" t="s">
        <v>23</v>
      </c>
      <c r="M97" s="117">
        <v>-1.8135785289873001</v>
      </c>
      <c r="N97" s="99" t="s">
        <v>273</v>
      </c>
    </row>
    <row r="98" spans="1:14" x14ac:dyDescent="0.25">
      <c r="A98" s="1" t="s">
        <v>307</v>
      </c>
      <c r="B98" s="1" t="s">
        <v>308</v>
      </c>
      <c r="C98" s="1" t="s">
        <v>261</v>
      </c>
      <c r="D98" s="12">
        <f>71+2/60+18/3600</f>
        <v>71.038333333333327</v>
      </c>
      <c r="E98" s="12">
        <f>28+10/60+6.6/3600</f>
        <v>28.168500000000002</v>
      </c>
      <c r="F98" s="3">
        <v>78</v>
      </c>
      <c r="G98" s="1" t="s">
        <v>21</v>
      </c>
      <c r="H98" s="92" t="s">
        <v>22</v>
      </c>
      <c r="I98" s="2">
        <v>9124.107</v>
      </c>
      <c r="J98" s="2">
        <v>-39.756134033203097</v>
      </c>
      <c r="K98" s="2">
        <v>88.97</v>
      </c>
      <c r="L98" s="3" t="s">
        <v>27</v>
      </c>
      <c r="M98" s="117">
        <v>2.0063708051129998</v>
      </c>
      <c r="N98" s="92" t="s">
        <v>309</v>
      </c>
    </row>
    <row r="99" spans="1:14" x14ac:dyDescent="0.25">
      <c r="A99" s="1" t="s">
        <v>310</v>
      </c>
      <c r="B99" s="1" t="s">
        <v>311</v>
      </c>
      <c r="C99" s="1" t="s">
        <v>265</v>
      </c>
      <c r="D99" s="12">
        <f>60+50/60</f>
        <v>60.833333333333336</v>
      </c>
      <c r="E99" s="12">
        <v>10.883333333333301</v>
      </c>
      <c r="F99" s="3">
        <v>338</v>
      </c>
      <c r="G99" s="1" t="s">
        <v>21</v>
      </c>
      <c r="H99" s="92" t="s">
        <v>22</v>
      </c>
      <c r="I99" s="2">
        <v>8959</v>
      </c>
      <c r="J99" s="2">
        <v>-23</v>
      </c>
      <c r="K99" s="2">
        <v>136.09100000000001</v>
      </c>
      <c r="L99" s="3" t="s">
        <v>23</v>
      </c>
      <c r="M99" s="117">
        <v>-0.82820881524524304</v>
      </c>
      <c r="N99" s="99" t="s">
        <v>273</v>
      </c>
    </row>
    <row r="100" spans="1:14" ht="29.25" x14ac:dyDescent="0.25">
      <c r="A100" s="1" t="s">
        <v>313</v>
      </c>
      <c r="B100" s="1" t="s">
        <v>314</v>
      </c>
      <c r="C100" s="1" t="s">
        <v>265</v>
      </c>
      <c r="D100" s="12">
        <v>59.83</v>
      </c>
      <c r="E100" s="12">
        <v>6.98</v>
      </c>
      <c r="F100" s="3">
        <v>1144</v>
      </c>
      <c r="G100" s="1" t="s">
        <v>21</v>
      </c>
      <c r="H100" s="92" t="s">
        <v>315</v>
      </c>
      <c r="I100" s="2">
        <v>8928.89</v>
      </c>
      <c r="J100" s="2">
        <v>-9.5399999999999991</v>
      </c>
      <c r="K100" s="2">
        <v>137.51400000000001</v>
      </c>
      <c r="L100" s="3" t="s">
        <v>23</v>
      </c>
      <c r="M100" s="117">
        <v>-1.96946571314277</v>
      </c>
      <c r="N100" s="92" t="s">
        <v>312</v>
      </c>
    </row>
    <row r="101" spans="1:14" x14ac:dyDescent="0.25">
      <c r="A101" s="1" t="s">
        <v>316</v>
      </c>
      <c r="B101" s="1" t="s">
        <v>317</v>
      </c>
      <c r="C101" s="1" t="s">
        <v>293</v>
      </c>
      <c r="D101" s="12">
        <f>58+28/60</f>
        <v>58.466666666666669</v>
      </c>
      <c r="E101" s="12">
        <f>13+44/60</f>
        <v>13.733333333333333</v>
      </c>
      <c r="F101" s="3">
        <v>111</v>
      </c>
      <c r="G101" s="1" t="s">
        <v>21</v>
      </c>
      <c r="H101" s="92" t="s">
        <v>73</v>
      </c>
      <c r="I101" s="2">
        <v>11491.379310344801</v>
      </c>
      <c r="J101" s="2">
        <v>55.421686746987596</v>
      </c>
      <c r="K101" s="2">
        <v>90.046999999999997</v>
      </c>
      <c r="L101" s="3">
        <v>4</v>
      </c>
      <c r="M101" s="117">
        <v>-0.65691801472515099</v>
      </c>
      <c r="N101" s="92" t="s">
        <v>318</v>
      </c>
    </row>
    <row r="102" spans="1:14" x14ac:dyDescent="0.25">
      <c r="A102" s="1" t="s">
        <v>319</v>
      </c>
      <c r="B102" s="1" t="s">
        <v>320</v>
      </c>
      <c r="C102" s="1" t="s">
        <v>265</v>
      </c>
      <c r="D102" s="12">
        <f>59+46/60</f>
        <v>59.766666666666666</v>
      </c>
      <c r="E102" s="12">
        <v>7.43333333333333</v>
      </c>
      <c r="F102" s="3">
        <v>787</v>
      </c>
      <c r="G102" s="1" t="s">
        <v>21</v>
      </c>
      <c r="H102" s="92" t="s">
        <v>22</v>
      </c>
      <c r="I102" s="2">
        <v>8890.1</v>
      </c>
      <c r="J102" s="2">
        <v>-43.5</v>
      </c>
      <c r="K102" s="2">
        <v>156.72999999999999</v>
      </c>
      <c r="L102" s="3" t="s">
        <v>23</v>
      </c>
      <c r="M102" s="117">
        <v>-1.95697627462268</v>
      </c>
      <c r="N102" s="99" t="s">
        <v>254</v>
      </c>
    </row>
    <row r="103" spans="1:14" x14ac:dyDescent="0.25">
      <c r="A103" s="1" t="s">
        <v>321</v>
      </c>
      <c r="B103" s="11" t="s">
        <v>322</v>
      </c>
      <c r="C103" s="1" t="s">
        <v>323</v>
      </c>
      <c r="D103" s="12">
        <v>61.7</v>
      </c>
      <c r="E103" s="12">
        <v>6.76</v>
      </c>
      <c r="F103" s="3">
        <v>1001</v>
      </c>
      <c r="G103" s="1" t="s">
        <v>21</v>
      </c>
      <c r="H103" s="99" t="s">
        <v>324</v>
      </c>
      <c r="I103" s="2">
        <v>10749.2</v>
      </c>
      <c r="J103" s="2">
        <v>0</v>
      </c>
      <c r="K103" s="2">
        <v>26.154</v>
      </c>
      <c r="L103" s="3" t="s">
        <v>27</v>
      </c>
      <c r="M103" s="117">
        <v>1.97292717584275</v>
      </c>
      <c r="N103" s="92" t="s">
        <v>325</v>
      </c>
    </row>
    <row r="104" spans="1:14" x14ac:dyDescent="0.25">
      <c r="A104" s="1" t="s">
        <v>326</v>
      </c>
      <c r="B104" s="1" t="s">
        <v>327</v>
      </c>
      <c r="C104" s="1" t="s">
        <v>265</v>
      </c>
      <c r="D104" s="12">
        <f>61+61/60</f>
        <v>62.016666666666666</v>
      </c>
      <c r="E104" s="12">
        <v>10.366666666666699</v>
      </c>
      <c r="F104" s="3">
        <v>591</v>
      </c>
      <c r="G104" s="1" t="s">
        <v>21</v>
      </c>
      <c r="H104" s="92" t="s">
        <v>22</v>
      </c>
      <c r="I104" s="2">
        <v>8829</v>
      </c>
      <c r="J104" s="2">
        <v>-23</v>
      </c>
      <c r="K104" s="2">
        <v>188.34</v>
      </c>
      <c r="L104" s="3" t="s">
        <v>23</v>
      </c>
      <c r="M104" s="117">
        <v>-3.1741300827015499</v>
      </c>
      <c r="N104" s="99" t="s">
        <v>254</v>
      </c>
    </row>
    <row r="105" spans="1:14" x14ac:dyDescent="0.25">
      <c r="A105" s="1" t="s">
        <v>328</v>
      </c>
      <c r="B105" s="11" t="s">
        <v>329</v>
      </c>
      <c r="C105" s="11" t="s">
        <v>261</v>
      </c>
      <c r="D105" s="17">
        <v>66</v>
      </c>
      <c r="E105" s="17">
        <v>14.26</v>
      </c>
      <c r="F105" s="22">
        <v>527</v>
      </c>
      <c r="G105" s="1" t="s">
        <v>21</v>
      </c>
      <c r="H105" s="99" t="s">
        <v>280</v>
      </c>
      <c r="I105" s="2">
        <v>9090.2272727</v>
      </c>
      <c r="J105" s="2">
        <v>-50</v>
      </c>
      <c r="K105" s="2">
        <v>29.58</v>
      </c>
      <c r="L105" s="3" t="s">
        <v>37</v>
      </c>
      <c r="M105" s="117">
        <v>-4.1757010709210798</v>
      </c>
      <c r="N105" s="99" t="s">
        <v>330</v>
      </c>
    </row>
    <row r="106" spans="1:14" x14ac:dyDescent="0.25">
      <c r="A106" s="1" t="s">
        <v>331</v>
      </c>
      <c r="B106" s="1" t="s">
        <v>332</v>
      </c>
      <c r="C106" s="1" t="s">
        <v>293</v>
      </c>
      <c r="D106" s="12">
        <v>61.82</v>
      </c>
      <c r="E106" s="12">
        <v>14.58</v>
      </c>
      <c r="F106" s="3">
        <v>235</v>
      </c>
      <c r="G106" s="1" t="s">
        <v>21</v>
      </c>
      <c r="H106" s="92" t="s">
        <v>22</v>
      </c>
      <c r="I106" s="2">
        <v>8942.0280000000002</v>
      </c>
      <c r="J106" s="2">
        <v>-48.187519999999999</v>
      </c>
      <c r="K106" s="2">
        <v>87.284000000000006</v>
      </c>
      <c r="L106" s="3" t="s">
        <v>27</v>
      </c>
      <c r="M106" s="117">
        <v>1.56056862764015</v>
      </c>
      <c r="N106" s="92" t="s">
        <v>254</v>
      </c>
    </row>
    <row r="107" spans="1:14" ht="29.25" x14ac:dyDescent="0.25">
      <c r="A107" s="1" t="s">
        <v>333</v>
      </c>
      <c r="B107" s="1" t="s">
        <v>334</v>
      </c>
      <c r="C107" s="1" t="s">
        <v>293</v>
      </c>
      <c r="D107" s="12">
        <f>59+51/60</f>
        <v>59.85</v>
      </c>
      <c r="E107" s="12">
        <f>12+17.3/60</f>
        <v>12.288333333333334</v>
      </c>
      <c r="F107" s="3">
        <v>112</v>
      </c>
      <c r="G107" s="1" t="s">
        <v>335</v>
      </c>
      <c r="H107" s="92" t="s">
        <v>336</v>
      </c>
      <c r="I107" s="2">
        <v>9758.6180904522607</v>
      </c>
      <c r="J107" s="2">
        <v>226.25</v>
      </c>
      <c r="K107" s="2">
        <v>45.177</v>
      </c>
      <c r="L107" s="3" t="s">
        <v>37</v>
      </c>
      <c r="M107" s="117">
        <v>0.96772498383942995</v>
      </c>
      <c r="N107" s="92" t="s">
        <v>337</v>
      </c>
    </row>
    <row r="108" spans="1:14" x14ac:dyDescent="0.25">
      <c r="A108" s="1" t="s">
        <v>338</v>
      </c>
      <c r="B108" s="1" t="s">
        <v>339</v>
      </c>
      <c r="C108" s="1" t="s">
        <v>257</v>
      </c>
      <c r="D108" s="12">
        <v>68.8</v>
      </c>
      <c r="E108" s="12">
        <v>35.32</v>
      </c>
      <c r="F108" s="3">
        <v>131</v>
      </c>
      <c r="G108" s="1" t="s">
        <v>21</v>
      </c>
      <c r="H108" s="92" t="s">
        <v>22</v>
      </c>
      <c r="I108" s="2">
        <v>8997</v>
      </c>
      <c r="J108" s="2">
        <v>0</v>
      </c>
      <c r="K108" s="2">
        <v>147.49199999999999</v>
      </c>
      <c r="L108" s="3" t="s">
        <v>27</v>
      </c>
      <c r="M108" s="117">
        <v>-0.54560911467635897</v>
      </c>
      <c r="N108" s="92" t="s">
        <v>340</v>
      </c>
    </row>
    <row r="109" spans="1:14" x14ac:dyDescent="0.25">
      <c r="A109" s="1" t="s">
        <v>341</v>
      </c>
      <c r="B109" s="1" t="s">
        <v>342</v>
      </c>
      <c r="C109" s="1" t="s">
        <v>249</v>
      </c>
      <c r="D109" s="12">
        <v>61.48</v>
      </c>
      <c r="E109" s="12">
        <v>26.07</v>
      </c>
      <c r="F109" s="3">
        <v>136.6</v>
      </c>
      <c r="G109" s="1" t="s">
        <v>21</v>
      </c>
      <c r="H109" s="92" t="s">
        <v>22</v>
      </c>
      <c r="I109" s="2">
        <v>8995.3637259999996</v>
      </c>
      <c r="J109" s="2">
        <v>49.043087</v>
      </c>
      <c r="K109" s="2">
        <v>73.936999999999998</v>
      </c>
      <c r="L109" s="3" t="s">
        <v>23</v>
      </c>
      <c r="M109" s="117">
        <v>-1.7383861876381901</v>
      </c>
      <c r="N109" s="92" t="s">
        <v>343</v>
      </c>
    </row>
    <row r="110" spans="1:14" ht="29.25" x14ac:dyDescent="0.25">
      <c r="A110" s="1" t="s">
        <v>344</v>
      </c>
      <c r="B110" s="1">
        <v>850</v>
      </c>
      <c r="C110" s="1" t="s">
        <v>345</v>
      </c>
      <c r="D110" s="12">
        <v>68.37</v>
      </c>
      <c r="E110" s="12">
        <v>19.12</v>
      </c>
      <c r="F110" s="3">
        <v>850</v>
      </c>
      <c r="G110" s="1" t="s">
        <v>21</v>
      </c>
      <c r="H110" s="92" t="s">
        <v>346</v>
      </c>
      <c r="I110" s="2">
        <v>9474.8729879999992</v>
      </c>
      <c r="J110" s="2">
        <v>-50</v>
      </c>
      <c r="K110" s="2">
        <v>79.373999999999995</v>
      </c>
      <c r="L110" s="3" t="s">
        <v>37</v>
      </c>
      <c r="M110" s="117">
        <v>2.2979231267778601</v>
      </c>
      <c r="N110" s="92" t="s">
        <v>347</v>
      </c>
    </row>
    <row r="111" spans="1:14" x14ac:dyDescent="0.25">
      <c r="A111" s="1" t="s">
        <v>348</v>
      </c>
      <c r="B111" s="1" t="s">
        <v>348</v>
      </c>
      <c r="C111" s="1" t="s">
        <v>349</v>
      </c>
      <c r="D111" s="12">
        <v>69</v>
      </c>
      <c r="E111" s="12">
        <v>25</v>
      </c>
      <c r="G111" s="1" t="s">
        <v>350</v>
      </c>
      <c r="H111" s="92" t="s">
        <v>351</v>
      </c>
      <c r="I111" s="2">
        <v>7450</v>
      </c>
      <c r="J111" s="2">
        <v>-55</v>
      </c>
      <c r="K111" s="2">
        <v>1</v>
      </c>
      <c r="L111" s="3" t="s">
        <v>88</v>
      </c>
      <c r="M111" s="117" t="s">
        <v>88</v>
      </c>
      <c r="N111" s="92" t="s">
        <v>352</v>
      </c>
    </row>
    <row r="112" spans="1:14" x14ac:dyDescent="0.25">
      <c r="A112" s="1" t="s">
        <v>353</v>
      </c>
      <c r="B112" s="1" t="s">
        <v>354</v>
      </c>
      <c r="C112" s="1" t="s">
        <v>261</v>
      </c>
      <c r="D112" s="12">
        <f>68+31/60</f>
        <v>68.516666666666666</v>
      </c>
      <c r="E112" s="12">
        <v>14.866666666666699</v>
      </c>
      <c r="F112" s="3">
        <v>106</v>
      </c>
      <c r="G112" s="1" t="s">
        <v>21</v>
      </c>
      <c r="H112" s="92" t="s">
        <v>22</v>
      </c>
      <c r="I112" s="2">
        <v>8779.86</v>
      </c>
      <c r="J112" s="2">
        <v>-45</v>
      </c>
      <c r="K112" s="2">
        <v>238.51</v>
      </c>
      <c r="L112" s="3" t="s">
        <v>23</v>
      </c>
      <c r="M112" s="117">
        <v>-1.3993243604589001</v>
      </c>
      <c r="N112" s="99" t="s">
        <v>254</v>
      </c>
    </row>
    <row r="113" spans="1:14" x14ac:dyDescent="0.25">
      <c r="A113" s="1" t="s">
        <v>355</v>
      </c>
      <c r="B113" s="1" t="s">
        <v>356</v>
      </c>
      <c r="C113" s="1" t="s">
        <v>261</v>
      </c>
      <c r="D113" s="12">
        <f>68+39/60</f>
        <v>68.650000000000006</v>
      </c>
      <c r="E113" s="12">
        <v>16.383333333333301</v>
      </c>
      <c r="F113" s="3">
        <v>200</v>
      </c>
      <c r="G113" s="1" t="s">
        <v>21</v>
      </c>
      <c r="H113" s="92" t="s">
        <v>22</v>
      </c>
      <c r="I113" s="2">
        <v>8893.76</v>
      </c>
      <c r="J113" s="2">
        <v>-42.4</v>
      </c>
      <c r="K113" s="2">
        <v>190.131</v>
      </c>
      <c r="L113" s="3" t="s">
        <v>23</v>
      </c>
      <c r="M113" s="117">
        <v>-2.1015261549332802</v>
      </c>
      <c r="N113" s="99" t="s">
        <v>254</v>
      </c>
    </row>
    <row r="114" spans="1:14" x14ac:dyDescent="0.25">
      <c r="A114" s="1" t="s">
        <v>357</v>
      </c>
      <c r="B114" s="11" t="s">
        <v>358</v>
      </c>
      <c r="C114" s="11" t="s">
        <v>359</v>
      </c>
      <c r="D114" s="12">
        <v>69.179299999999998</v>
      </c>
      <c r="E114" s="12">
        <v>17.394300000000001</v>
      </c>
      <c r="F114" s="3">
        <v>170</v>
      </c>
      <c r="G114" s="1" t="s">
        <v>21</v>
      </c>
      <c r="H114" s="92" t="s">
        <v>157</v>
      </c>
      <c r="I114" s="2">
        <v>10956.4253118658</v>
      </c>
      <c r="J114" s="2">
        <v>1100.5955947617999</v>
      </c>
      <c r="K114" s="2">
        <v>23.466000000000001</v>
      </c>
      <c r="L114" s="3" t="s">
        <v>27</v>
      </c>
      <c r="M114" s="117">
        <v>2.9841343694086699</v>
      </c>
      <c r="N114" s="92" t="s">
        <v>360</v>
      </c>
    </row>
    <row r="115" spans="1:14" x14ac:dyDescent="0.25">
      <c r="A115" s="1" t="s">
        <v>361</v>
      </c>
      <c r="B115" s="1" t="s">
        <v>362</v>
      </c>
      <c r="C115" s="1" t="s">
        <v>249</v>
      </c>
      <c r="D115" s="12">
        <v>61.8</v>
      </c>
      <c r="E115" s="12">
        <v>24.7</v>
      </c>
      <c r="F115" s="3">
        <v>103.7</v>
      </c>
      <c r="G115" s="1" t="s">
        <v>21</v>
      </c>
      <c r="H115" s="92" t="s">
        <v>22</v>
      </c>
      <c r="I115" s="2">
        <v>8998</v>
      </c>
      <c r="J115" s="2">
        <v>51</v>
      </c>
      <c r="K115" s="2">
        <v>37.435000000000002</v>
      </c>
      <c r="L115" s="3" t="s">
        <v>88</v>
      </c>
      <c r="M115" s="117" t="s">
        <v>88</v>
      </c>
      <c r="N115" s="92" t="s">
        <v>363</v>
      </c>
    </row>
    <row r="116" spans="1:14" x14ac:dyDescent="0.25">
      <c r="A116" s="1" t="s">
        <v>364</v>
      </c>
      <c r="B116" s="1" t="s">
        <v>365</v>
      </c>
      <c r="C116" s="1" t="s">
        <v>366</v>
      </c>
      <c r="D116" s="12">
        <f>61+56/60</f>
        <v>61.93333333333333</v>
      </c>
      <c r="E116" s="12">
        <f>6+52/60</f>
        <v>6.8666666666666671</v>
      </c>
      <c r="F116" s="3">
        <v>938</v>
      </c>
      <c r="G116" s="1" t="s">
        <v>21</v>
      </c>
      <c r="H116" s="92" t="s">
        <v>367</v>
      </c>
      <c r="I116" s="2">
        <v>7775.3671826003601</v>
      </c>
      <c r="J116" s="2">
        <v>-19.749953825321398</v>
      </c>
      <c r="K116" s="2">
        <v>50.290999999999997</v>
      </c>
      <c r="L116" s="3" t="s">
        <v>27</v>
      </c>
      <c r="M116" s="117">
        <v>2.6385129756355101</v>
      </c>
      <c r="N116" s="92" t="s">
        <v>368</v>
      </c>
    </row>
    <row r="117" spans="1:14" x14ac:dyDescent="0.25">
      <c r="A117" s="1" t="s">
        <v>369</v>
      </c>
      <c r="B117" s="1" t="s">
        <v>370</v>
      </c>
      <c r="C117" s="1" t="s">
        <v>345</v>
      </c>
      <c r="D117" s="12">
        <v>68.33</v>
      </c>
      <c r="E117" s="12">
        <v>18.78</v>
      </c>
      <c r="F117" s="3">
        <v>409</v>
      </c>
      <c r="G117" s="1" t="s">
        <v>21</v>
      </c>
      <c r="H117" s="92" t="s">
        <v>241</v>
      </c>
      <c r="I117" s="2">
        <v>8855</v>
      </c>
      <c r="J117" s="2">
        <v>111</v>
      </c>
      <c r="K117" s="2">
        <v>218.6</v>
      </c>
      <c r="L117" s="3" t="s">
        <v>27</v>
      </c>
      <c r="M117" s="117">
        <v>2.4712785193165998</v>
      </c>
      <c r="N117" s="92" t="s">
        <v>371</v>
      </c>
    </row>
    <row r="118" spans="1:14" x14ac:dyDescent="0.25">
      <c r="A118" s="1" t="s">
        <v>372</v>
      </c>
      <c r="B118" s="1" t="s">
        <v>373</v>
      </c>
      <c r="C118" s="1" t="s">
        <v>345</v>
      </c>
      <c r="D118" s="12">
        <v>68.37</v>
      </c>
      <c r="E118" s="12">
        <v>18.7</v>
      </c>
      <c r="F118" s="3">
        <v>999</v>
      </c>
      <c r="G118" s="1" t="s">
        <v>21</v>
      </c>
      <c r="H118" s="92" t="s">
        <v>374</v>
      </c>
      <c r="I118" s="2">
        <v>9476.7800000000007</v>
      </c>
      <c r="J118" s="2">
        <v>-48</v>
      </c>
      <c r="K118" s="2">
        <v>139.434</v>
      </c>
      <c r="L118" s="3" t="s">
        <v>27</v>
      </c>
      <c r="M118" s="117">
        <v>-0.51016329753952905</v>
      </c>
      <c r="N118" s="92" t="s">
        <v>375</v>
      </c>
    </row>
    <row r="119" spans="1:14" x14ac:dyDescent="0.25">
      <c r="A119" s="1" t="s">
        <v>376</v>
      </c>
      <c r="B119" s="1" t="s">
        <v>377</v>
      </c>
      <c r="C119" s="1" t="s">
        <v>323</v>
      </c>
      <c r="D119" s="12">
        <v>59.82</v>
      </c>
      <c r="E119" s="12">
        <v>6</v>
      </c>
      <c r="F119" s="3">
        <v>570</v>
      </c>
      <c r="G119" s="1" t="s">
        <v>21</v>
      </c>
      <c r="H119" s="92" t="s">
        <v>315</v>
      </c>
      <c r="I119" s="2">
        <v>11531.7122306769</v>
      </c>
      <c r="J119" s="2">
        <v>-51.0053805843256</v>
      </c>
      <c r="K119" s="2">
        <v>146.61699999999999</v>
      </c>
      <c r="L119" s="3" t="s">
        <v>27</v>
      </c>
      <c r="M119" s="117">
        <v>1.18763369996321</v>
      </c>
      <c r="N119" s="92" t="s">
        <v>378</v>
      </c>
    </row>
    <row r="120" spans="1:14" x14ac:dyDescent="0.25">
      <c r="A120" s="1" t="s">
        <v>379</v>
      </c>
      <c r="B120" s="1" t="s">
        <v>380</v>
      </c>
      <c r="C120" s="1" t="s">
        <v>381</v>
      </c>
      <c r="D120" s="12">
        <f>58+35/60</f>
        <v>58.583333333333336</v>
      </c>
      <c r="E120" s="12">
        <f>26+39/60</f>
        <v>26.65</v>
      </c>
      <c r="F120" s="3">
        <v>52.5</v>
      </c>
      <c r="G120" s="1" t="s">
        <v>21</v>
      </c>
      <c r="H120" s="92" t="s">
        <v>22</v>
      </c>
      <c r="I120" s="2">
        <v>8923</v>
      </c>
      <c r="J120" s="2">
        <v>0</v>
      </c>
      <c r="K120" s="2">
        <v>100.258</v>
      </c>
      <c r="L120" s="3" t="s">
        <v>23</v>
      </c>
      <c r="M120" s="117">
        <v>-6.9143525063573002E-3</v>
      </c>
      <c r="N120" s="92" t="s">
        <v>382</v>
      </c>
    </row>
    <row r="121" spans="1:14" x14ac:dyDescent="0.25">
      <c r="A121" s="1" t="s">
        <v>383</v>
      </c>
      <c r="B121" s="1" t="s">
        <v>384</v>
      </c>
      <c r="C121" s="1" t="s">
        <v>265</v>
      </c>
      <c r="D121" s="12">
        <v>62.27</v>
      </c>
      <c r="E121" s="12">
        <v>9.83</v>
      </c>
      <c r="F121" s="3">
        <v>1169</v>
      </c>
      <c r="G121" s="1" t="s">
        <v>21</v>
      </c>
      <c r="H121" s="92" t="s">
        <v>69</v>
      </c>
      <c r="I121" s="2">
        <v>10868.920564939401</v>
      </c>
      <c r="J121" s="2">
        <v>-49</v>
      </c>
      <c r="K121" s="2">
        <v>158.23099999999999</v>
      </c>
      <c r="L121" s="3" t="s">
        <v>27</v>
      </c>
      <c r="M121" s="117">
        <v>1.2667302766709001</v>
      </c>
      <c r="N121" s="92" t="s">
        <v>266</v>
      </c>
    </row>
    <row r="122" spans="1:14" x14ac:dyDescent="0.25">
      <c r="A122" s="1" t="s">
        <v>385</v>
      </c>
      <c r="B122" s="1" t="s">
        <v>386</v>
      </c>
      <c r="C122" s="1" t="s">
        <v>265</v>
      </c>
      <c r="D122" s="12">
        <f>58+19/60</f>
        <v>58.31666666666667</v>
      </c>
      <c r="E122" s="12">
        <v>7.7833333333333297</v>
      </c>
      <c r="F122" s="3">
        <v>245</v>
      </c>
      <c r="G122" s="1" t="s">
        <v>21</v>
      </c>
      <c r="H122" s="92" t="s">
        <v>22</v>
      </c>
      <c r="I122" s="2">
        <v>8930.5300000000007</v>
      </c>
      <c r="J122" s="2">
        <v>-82.08</v>
      </c>
      <c r="K122" s="2">
        <v>108.586</v>
      </c>
      <c r="L122" s="3" t="s">
        <v>23</v>
      </c>
      <c r="M122" s="117">
        <v>-1.92437751955439</v>
      </c>
      <c r="N122" s="99" t="s">
        <v>254</v>
      </c>
    </row>
    <row r="123" spans="1:14" x14ac:dyDescent="0.25">
      <c r="A123" s="1" t="s">
        <v>387</v>
      </c>
      <c r="B123" s="1" t="s">
        <v>388</v>
      </c>
      <c r="C123" s="1" t="s">
        <v>381</v>
      </c>
      <c r="D123" s="12">
        <v>59.17</v>
      </c>
      <c r="E123" s="12">
        <v>24.43</v>
      </c>
      <c r="F123" s="3">
        <v>43</v>
      </c>
      <c r="G123" s="1" t="s">
        <v>21</v>
      </c>
      <c r="H123" s="92" t="s">
        <v>22</v>
      </c>
      <c r="I123" s="2">
        <v>10012.5</v>
      </c>
      <c r="J123" s="2">
        <v>0</v>
      </c>
      <c r="K123" s="2">
        <v>294.48500000000001</v>
      </c>
      <c r="L123" s="3" t="s">
        <v>23</v>
      </c>
      <c r="M123" s="117">
        <v>-1.0551926968655301</v>
      </c>
      <c r="N123" s="92" t="s">
        <v>382</v>
      </c>
    </row>
    <row r="124" spans="1:14" x14ac:dyDescent="0.25">
      <c r="A124" s="1" t="s">
        <v>389</v>
      </c>
      <c r="B124" s="1" t="s">
        <v>390</v>
      </c>
      <c r="C124" s="1" t="s">
        <v>261</v>
      </c>
      <c r="D124" s="12">
        <f>68+14/60+20/3600</f>
        <v>68.238888888888894</v>
      </c>
      <c r="E124" s="12">
        <f>13+47/60+2/3600</f>
        <v>13.783888888888889</v>
      </c>
      <c r="F124" s="3">
        <v>40</v>
      </c>
      <c r="G124" s="1" t="s">
        <v>335</v>
      </c>
      <c r="H124" s="92" t="s">
        <v>391</v>
      </c>
      <c r="I124" s="2">
        <v>8793</v>
      </c>
      <c r="J124" s="2">
        <v>-158</v>
      </c>
      <c r="K124" s="2">
        <v>30.24</v>
      </c>
      <c r="L124" s="3">
        <v>4</v>
      </c>
      <c r="M124" s="120">
        <v>3.4326804727620099</v>
      </c>
      <c r="N124" s="92" t="s">
        <v>392</v>
      </c>
    </row>
    <row r="125" spans="1:14" x14ac:dyDescent="0.25">
      <c r="A125" s="1" t="s">
        <v>393</v>
      </c>
      <c r="B125" s="11" t="s">
        <v>394</v>
      </c>
      <c r="C125" s="11" t="s">
        <v>395</v>
      </c>
      <c r="D125" s="17">
        <v>62.25</v>
      </c>
      <c r="E125" s="17">
        <v>27.67</v>
      </c>
      <c r="F125" s="22">
        <v>97.5</v>
      </c>
      <c r="G125" s="1" t="s">
        <v>21</v>
      </c>
      <c r="H125" s="92" t="s">
        <v>667</v>
      </c>
      <c r="I125" s="2">
        <v>9878.8037000000004</v>
      </c>
      <c r="J125" s="2">
        <v>127.9742</v>
      </c>
      <c r="K125" s="2">
        <v>70.658000000000001</v>
      </c>
      <c r="L125" s="3" t="s">
        <v>27</v>
      </c>
      <c r="M125" s="117">
        <v>1.6358386958578</v>
      </c>
      <c r="N125" s="92" t="s">
        <v>396</v>
      </c>
    </row>
    <row r="126" spans="1:14" x14ac:dyDescent="0.25">
      <c r="A126" s="1" t="s">
        <v>397</v>
      </c>
      <c r="B126" s="11" t="s">
        <v>398</v>
      </c>
      <c r="C126" s="11" t="s">
        <v>261</v>
      </c>
      <c r="D126" s="17">
        <f>69+6.5/60</f>
        <v>69.108333333333334</v>
      </c>
      <c r="E126" s="17">
        <f>15+56.5/60</f>
        <v>15.941666666666666</v>
      </c>
      <c r="F126" s="22">
        <f>(13.3-11.8)/2</f>
        <v>0.75</v>
      </c>
      <c r="G126" s="1" t="s">
        <v>335</v>
      </c>
      <c r="H126" s="92" t="s">
        <v>391</v>
      </c>
      <c r="I126" s="2">
        <v>6852</v>
      </c>
      <c r="J126" s="2">
        <v>455</v>
      </c>
      <c r="K126" s="2">
        <v>49.591999999999999</v>
      </c>
      <c r="L126" s="3">
        <v>4</v>
      </c>
      <c r="M126" s="120">
        <v>3.80804375887254</v>
      </c>
      <c r="N126" s="92" t="s">
        <v>399</v>
      </c>
    </row>
    <row r="127" spans="1:14" x14ac:dyDescent="0.25">
      <c r="A127" s="1" t="s">
        <v>400</v>
      </c>
      <c r="B127" s="1" t="s">
        <v>401</v>
      </c>
      <c r="C127" s="1" t="s">
        <v>345</v>
      </c>
      <c r="D127" s="12">
        <v>67.37</v>
      </c>
      <c r="E127" s="12">
        <v>18.07</v>
      </c>
      <c r="F127" s="3">
        <v>826</v>
      </c>
      <c r="G127" s="1" t="s">
        <v>21</v>
      </c>
      <c r="H127" s="92" t="s">
        <v>402</v>
      </c>
      <c r="I127" s="2">
        <v>9359.7636239159692</v>
      </c>
      <c r="J127" s="2">
        <v>0</v>
      </c>
      <c r="K127" s="2">
        <v>5</v>
      </c>
      <c r="L127" s="3" t="s">
        <v>31</v>
      </c>
      <c r="M127" s="117">
        <v>2.6504562904549299E-2</v>
      </c>
      <c r="N127" s="92" t="s">
        <v>403</v>
      </c>
    </row>
    <row r="128" spans="1:14" x14ac:dyDescent="0.25">
      <c r="A128" s="1" t="s">
        <v>404</v>
      </c>
      <c r="B128" s="1" t="s">
        <v>405</v>
      </c>
      <c r="C128" s="1" t="s">
        <v>261</v>
      </c>
      <c r="D128" s="12">
        <v>66.62</v>
      </c>
      <c r="E128" s="12">
        <v>13.68</v>
      </c>
      <c r="F128" s="3">
        <v>280</v>
      </c>
      <c r="G128" s="1" t="s">
        <v>284</v>
      </c>
      <c r="H128" s="92" t="s">
        <v>231</v>
      </c>
      <c r="I128" s="2">
        <v>9955.2216490991996</v>
      </c>
      <c r="J128" s="2">
        <v>136.50295282948301</v>
      </c>
      <c r="K128" s="2">
        <v>41.783999999999999</v>
      </c>
      <c r="L128" s="3" t="s">
        <v>88</v>
      </c>
      <c r="M128" s="117" t="s">
        <v>88</v>
      </c>
      <c r="N128" s="92" t="s">
        <v>406</v>
      </c>
    </row>
    <row r="129" spans="1:14" x14ac:dyDescent="0.25">
      <c r="A129" s="1" t="s">
        <v>407</v>
      </c>
      <c r="B129" s="1" t="s">
        <v>408</v>
      </c>
      <c r="C129" s="1" t="s">
        <v>293</v>
      </c>
      <c r="D129" s="12">
        <v>63.12</v>
      </c>
      <c r="E129" s="12">
        <v>12.32</v>
      </c>
      <c r="F129" s="3">
        <v>887</v>
      </c>
      <c r="G129" s="1" t="s">
        <v>21</v>
      </c>
      <c r="H129" s="92" t="s">
        <v>1162</v>
      </c>
      <c r="I129" s="2">
        <v>10470</v>
      </c>
      <c r="J129" s="2">
        <v>41.651119402984399</v>
      </c>
      <c r="K129" s="2">
        <v>186.221</v>
      </c>
      <c r="L129" s="3" t="s">
        <v>37</v>
      </c>
      <c r="M129" s="117">
        <v>1.5777516807613601</v>
      </c>
      <c r="N129" s="92" t="s">
        <v>409</v>
      </c>
    </row>
    <row r="130" spans="1:14" x14ac:dyDescent="0.25">
      <c r="A130" s="1" t="s">
        <v>410</v>
      </c>
      <c r="B130" s="1" t="s">
        <v>411</v>
      </c>
      <c r="C130" s="1" t="s">
        <v>293</v>
      </c>
      <c r="D130" s="12">
        <f>60+12.5/60</f>
        <v>60.208333333333336</v>
      </c>
      <c r="E130" s="12">
        <f>13+28/60</f>
        <v>13.466666666666667</v>
      </c>
      <c r="F130" s="3">
        <v>250</v>
      </c>
      <c r="G130" s="1" t="s">
        <v>335</v>
      </c>
      <c r="H130" s="92" t="s">
        <v>391</v>
      </c>
      <c r="I130" s="2">
        <v>7961.4189189189201</v>
      </c>
      <c r="J130" s="2">
        <v>21.6</v>
      </c>
      <c r="K130" s="2">
        <v>71.53</v>
      </c>
      <c r="L130" s="3" t="s">
        <v>31</v>
      </c>
      <c r="M130" s="117">
        <v>0.329918526028181</v>
      </c>
      <c r="N130" s="92" t="s">
        <v>337</v>
      </c>
    </row>
    <row r="131" spans="1:14" x14ac:dyDescent="0.25">
      <c r="A131" s="1" t="s">
        <v>412</v>
      </c>
      <c r="B131" s="1" t="s">
        <v>413</v>
      </c>
      <c r="C131" s="1" t="s">
        <v>261</v>
      </c>
      <c r="D131" s="12">
        <v>66.44</v>
      </c>
      <c r="E131" s="12">
        <v>14.05</v>
      </c>
      <c r="F131" s="3">
        <v>243</v>
      </c>
      <c r="G131" s="1" t="s">
        <v>21</v>
      </c>
      <c r="H131" s="92" t="s">
        <v>22</v>
      </c>
      <c r="I131" s="2">
        <v>8750.3077973499003</v>
      </c>
      <c r="J131" s="2">
        <v>-17.559845677871198</v>
      </c>
      <c r="K131" s="2">
        <v>108.245</v>
      </c>
      <c r="L131" s="3" t="s">
        <v>27</v>
      </c>
      <c r="M131" s="117">
        <v>2.1791386001079198</v>
      </c>
      <c r="N131" s="92" t="s">
        <v>414</v>
      </c>
    </row>
    <row r="132" spans="1:14" x14ac:dyDescent="0.25">
      <c r="A132" s="1" t="s">
        <v>415</v>
      </c>
      <c r="B132" s="1" t="s">
        <v>416</v>
      </c>
      <c r="C132" s="1" t="s">
        <v>417</v>
      </c>
      <c r="D132" s="12">
        <f>64+16/60</f>
        <v>64.266666666666666</v>
      </c>
      <c r="E132" s="12">
        <v>19.55</v>
      </c>
      <c r="F132" s="3">
        <v>257</v>
      </c>
      <c r="G132" s="1" t="s">
        <v>21</v>
      </c>
      <c r="H132" s="92" t="s">
        <v>231</v>
      </c>
      <c r="I132" s="2">
        <v>9654.7950325121892</v>
      </c>
      <c r="J132" s="2">
        <v>28.888850000000001</v>
      </c>
      <c r="K132" s="2">
        <v>196.447</v>
      </c>
      <c r="L132" s="3" t="s">
        <v>37</v>
      </c>
      <c r="M132" s="117">
        <v>2.0912439122956901</v>
      </c>
      <c r="N132" s="92" t="s">
        <v>418</v>
      </c>
    </row>
    <row r="133" spans="1:14" x14ac:dyDescent="0.25">
      <c r="A133" s="1" t="s">
        <v>419</v>
      </c>
      <c r="B133" s="1" t="s">
        <v>420</v>
      </c>
      <c r="C133" s="1" t="s">
        <v>265</v>
      </c>
      <c r="D133" s="12">
        <f>63+21/60</f>
        <v>63.35</v>
      </c>
      <c r="E133" s="12">
        <v>9.5500000000000007</v>
      </c>
      <c r="F133" s="3">
        <v>183</v>
      </c>
      <c r="G133" s="1" t="s">
        <v>21</v>
      </c>
      <c r="H133" s="92" t="s">
        <v>22</v>
      </c>
      <c r="I133" s="2">
        <v>8938</v>
      </c>
      <c r="J133" s="2">
        <v>-37</v>
      </c>
      <c r="K133" s="2">
        <v>183.16300000000001</v>
      </c>
      <c r="L133" s="3" t="s">
        <v>23</v>
      </c>
      <c r="M133" s="117">
        <v>-0.25622707825680102</v>
      </c>
      <c r="N133" s="99" t="s">
        <v>254</v>
      </c>
    </row>
    <row r="134" spans="1:14" x14ac:dyDescent="0.25">
      <c r="A134" s="1" t="s">
        <v>421</v>
      </c>
      <c r="B134" s="1" t="s">
        <v>422</v>
      </c>
      <c r="C134" s="1" t="s">
        <v>265</v>
      </c>
      <c r="D134" s="12">
        <f>63+3/60</f>
        <v>63.05</v>
      </c>
      <c r="E134" s="12">
        <v>9.4166666666666696</v>
      </c>
      <c r="F134" s="3">
        <v>464</v>
      </c>
      <c r="G134" s="1" t="s">
        <v>21</v>
      </c>
      <c r="H134" s="92" t="s">
        <v>22</v>
      </c>
      <c r="I134" s="2">
        <v>8988</v>
      </c>
      <c r="J134" s="2">
        <v>-50</v>
      </c>
      <c r="K134" s="2">
        <v>122.13500000000001</v>
      </c>
      <c r="L134" s="3" t="s">
        <v>23</v>
      </c>
      <c r="M134" s="117">
        <v>-1.2571135383311001</v>
      </c>
      <c r="N134" s="99" t="s">
        <v>254</v>
      </c>
    </row>
    <row r="135" spans="1:14" x14ac:dyDescent="0.25">
      <c r="A135" s="1" t="s">
        <v>423</v>
      </c>
      <c r="B135" s="1" t="s">
        <v>424</v>
      </c>
      <c r="C135" s="1" t="s">
        <v>345</v>
      </c>
      <c r="D135" s="12">
        <v>68.33</v>
      </c>
      <c r="E135" s="12">
        <v>18.7</v>
      </c>
      <c r="F135" s="3">
        <v>560</v>
      </c>
      <c r="G135" s="1" t="s">
        <v>21</v>
      </c>
      <c r="H135" s="92" t="s">
        <v>425</v>
      </c>
      <c r="I135" s="2">
        <v>10237.5</v>
      </c>
      <c r="J135" s="2">
        <v>39.4</v>
      </c>
      <c r="K135" s="2">
        <v>172.648</v>
      </c>
      <c r="L135" s="3" t="s">
        <v>27</v>
      </c>
      <c r="M135" s="117">
        <v>1.2620950570565601</v>
      </c>
      <c r="N135" s="92" t="s">
        <v>426</v>
      </c>
    </row>
    <row r="136" spans="1:14" x14ac:dyDescent="0.25">
      <c r="A136" s="1" t="s">
        <v>427</v>
      </c>
      <c r="B136" s="1" t="s">
        <v>428</v>
      </c>
      <c r="C136" s="1" t="s">
        <v>345</v>
      </c>
      <c r="D136" s="12">
        <v>68</v>
      </c>
      <c r="E136" s="12">
        <v>20</v>
      </c>
      <c r="F136" s="3">
        <v>400</v>
      </c>
      <c r="G136" s="1" t="s">
        <v>350</v>
      </c>
      <c r="H136" s="92" t="s">
        <v>351</v>
      </c>
      <c r="I136" s="2">
        <v>7356</v>
      </c>
      <c r="J136" s="2">
        <v>-47</v>
      </c>
      <c r="K136" s="2">
        <v>1</v>
      </c>
      <c r="L136" s="3" t="s">
        <v>88</v>
      </c>
      <c r="M136" s="117" t="s">
        <v>88</v>
      </c>
      <c r="N136" s="92" t="s">
        <v>429</v>
      </c>
    </row>
    <row r="137" spans="1:14" x14ac:dyDescent="0.25">
      <c r="A137" s="1" t="s">
        <v>430</v>
      </c>
      <c r="B137" s="1" t="s">
        <v>431</v>
      </c>
      <c r="C137" s="1" t="s">
        <v>432</v>
      </c>
      <c r="D137" s="12">
        <v>69.2</v>
      </c>
      <c r="E137" s="12">
        <v>21.47</v>
      </c>
      <c r="F137" s="3">
        <v>704</v>
      </c>
      <c r="G137" s="1" t="s">
        <v>21</v>
      </c>
      <c r="H137" s="92" t="s">
        <v>315</v>
      </c>
      <c r="I137" s="2">
        <v>8981</v>
      </c>
      <c r="J137" s="2">
        <v>-46</v>
      </c>
      <c r="K137" s="2">
        <v>62.255000000000003</v>
      </c>
      <c r="L137" s="3" t="s">
        <v>27</v>
      </c>
      <c r="M137" s="117">
        <v>0.98322348108240998</v>
      </c>
      <c r="N137" s="92" t="s">
        <v>433</v>
      </c>
    </row>
    <row r="138" spans="1:14" x14ac:dyDescent="0.25">
      <c r="A138" s="1" t="s">
        <v>434</v>
      </c>
      <c r="B138" s="1" t="s">
        <v>435</v>
      </c>
      <c r="C138" s="1" t="s">
        <v>293</v>
      </c>
      <c r="D138" s="12">
        <v>58.55</v>
      </c>
      <c r="E138" s="12">
        <v>11.6</v>
      </c>
      <c r="F138" s="3">
        <v>112</v>
      </c>
      <c r="G138" s="1" t="s">
        <v>21</v>
      </c>
      <c r="H138" s="92" t="s">
        <v>22</v>
      </c>
      <c r="I138" s="2">
        <v>8894</v>
      </c>
      <c r="J138" s="2">
        <v>0</v>
      </c>
      <c r="K138" s="2">
        <v>185.292</v>
      </c>
      <c r="L138" s="3" t="s">
        <v>23</v>
      </c>
      <c r="M138" s="117">
        <v>-0.86599713280887003</v>
      </c>
      <c r="N138" s="92" t="s">
        <v>436</v>
      </c>
    </row>
    <row r="139" spans="1:14" x14ac:dyDescent="0.25">
      <c r="A139" s="1" t="s">
        <v>437</v>
      </c>
      <c r="B139" s="1" t="s">
        <v>438</v>
      </c>
      <c r="C139" s="1" t="s">
        <v>323</v>
      </c>
      <c r="D139" s="12">
        <v>60.72</v>
      </c>
      <c r="E139" s="12">
        <v>7</v>
      </c>
      <c r="F139" s="3">
        <v>810</v>
      </c>
      <c r="G139" s="1" t="s">
        <v>21</v>
      </c>
      <c r="H139" s="92" t="s">
        <v>22</v>
      </c>
      <c r="I139" s="2">
        <v>8526.9632064222005</v>
      </c>
      <c r="J139" s="2">
        <v>-52</v>
      </c>
      <c r="K139" s="2">
        <v>164.98</v>
      </c>
      <c r="L139" s="3" t="s">
        <v>31</v>
      </c>
      <c r="M139" s="117">
        <v>1.9214558255991001</v>
      </c>
      <c r="N139" s="92" t="s">
        <v>439</v>
      </c>
    </row>
    <row r="140" spans="1:14" ht="29.25" x14ac:dyDescent="0.25">
      <c r="A140" s="1" t="s">
        <v>440</v>
      </c>
      <c r="B140" s="1" t="s">
        <v>441</v>
      </c>
      <c r="C140" s="1" t="s">
        <v>432</v>
      </c>
      <c r="D140" s="12">
        <v>68.41</v>
      </c>
      <c r="E140" s="12">
        <v>22.05</v>
      </c>
      <c r="F140" s="3">
        <v>526</v>
      </c>
      <c r="G140" s="1" t="s">
        <v>21</v>
      </c>
      <c r="H140" s="92" t="s">
        <v>442</v>
      </c>
      <c r="I140" s="2">
        <v>10719.315166471601</v>
      </c>
      <c r="J140" s="2">
        <v>0</v>
      </c>
      <c r="K140" s="2">
        <v>67.254000000000005</v>
      </c>
      <c r="L140" s="3" t="s">
        <v>27</v>
      </c>
      <c r="M140" s="117">
        <v>-0.18641520819322799</v>
      </c>
      <c r="N140" s="92" t="s">
        <v>443</v>
      </c>
    </row>
    <row r="141" spans="1:14" x14ac:dyDescent="0.25">
      <c r="A141" s="1" t="s">
        <v>444</v>
      </c>
      <c r="B141" s="11" t="s">
        <v>445</v>
      </c>
      <c r="C141" s="1" t="s">
        <v>446</v>
      </c>
      <c r="D141" s="12">
        <v>68.227000000000004</v>
      </c>
      <c r="E141" s="12">
        <v>14.063000000000001</v>
      </c>
      <c r="F141" s="3">
        <v>23</v>
      </c>
      <c r="G141" s="1" t="s">
        <v>21</v>
      </c>
      <c r="H141" s="92" t="s">
        <v>447</v>
      </c>
      <c r="I141" s="2">
        <v>11643</v>
      </c>
      <c r="J141" s="2">
        <v>355</v>
      </c>
      <c r="K141" s="2">
        <v>42.277000000000001</v>
      </c>
      <c r="L141" s="3" t="s">
        <v>27</v>
      </c>
      <c r="M141" s="117">
        <v>3.2518766260600702</v>
      </c>
      <c r="N141" s="92" t="s">
        <v>290</v>
      </c>
    </row>
    <row r="142" spans="1:14" x14ac:dyDescent="0.25">
      <c r="A142" s="1" t="s">
        <v>448</v>
      </c>
      <c r="B142" s="1" t="s">
        <v>449</v>
      </c>
      <c r="C142" s="1" t="s">
        <v>345</v>
      </c>
      <c r="D142" s="12">
        <v>68.33</v>
      </c>
      <c r="E142" s="12">
        <v>19.100000000000001</v>
      </c>
      <c r="F142" s="3">
        <v>348</v>
      </c>
      <c r="G142" s="1" t="s">
        <v>21</v>
      </c>
      <c r="H142" s="92" t="s">
        <v>450</v>
      </c>
      <c r="I142" s="2">
        <v>10214.209999999999</v>
      </c>
      <c r="J142" s="2">
        <v>-41.63</v>
      </c>
      <c r="K142" s="2">
        <v>165.73</v>
      </c>
      <c r="L142" s="3">
        <v>1</v>
      </c>
      <c r="M142" s="117">
        <v>-3.5317330260002699</v>
      </c>
      <c r="N142" s="92" t="s">
        <v>451</v>
      </c>
    </row>
    <row r="143" spans="1:14" x14ac:dyDescent="0.25">
      <c r="A143" s="1" t="s">
        <v>452</v>
      </c>
      <c r="B143" s="1" t="s">
        <v>453</v>
      </c>
      <c r="C143" s="1" t="s">
        <v>257</v>
      </c>
      <c r="D143" s="12">
        <f>69+4/60</f>
        <v>69.066666666666663</v>
      </c>
      <c r="E143" s="12">
        <f>36+4/60</f>
        <v>36.06666666666667</v>
      </c>
      <c r="F143" s="3">
        <v>54</v>
      </c>
      <c r="G143" s="1" t="s">
        <v>21</v>
      </c>
      <c r="H143" s="92" t="s">
        <v>22</v>
      </c>
      <c r="I143" s="2">
        <v>12484.02</v>
      </c>
      <c r="J143" s="2">
        <v>1197.8599999999999</v>
      </c>
      <c r="K143" s="2">
        <v>205.203</v>
      </c>
      <c r="L143" s="3">
        <v>4</v>
      </c>
      <c r="M143" s="117">
        <v>2.17164879950329</v>
      </c>
      <c r="N143" s="92" t="s">
        <v>454</v>
      </c>
    </row>
    <row r="144" spans="1:14" x14ac:dyDescent="0.25">
      <c r="A144" s="13"/>
      <c r="B144" s="13"/>
      <c r="C144" s="13"/>
      <c r="D144" s="14"/>
      <c r="E144" s="14"/>
      <c r="G144" s="13"/>
      <c r="I144" s="3"/>
      <c r="J144" s="3"/>
      <c r="K144" s="3"/>
    </row>
    <row r="145" spans="1:14" x14ac:dyDescent="0.25">
      <c r="A145" s="7" t="s">
        <v>455</v>
      </c>
      <c r="D145" s="12"/>
      <c r="E145" s="12"/>
      <c r="N145" s="99"/>
    </row>
    <row r="146" spans="1:14" x14ac:dyDescent="0.25">
      <c r="A146" s="13" t="s">
        <v>456</v>
      </c>
      <c r="B146" s="13" t="s">
        <v>457</v>
      </c>
      <c r="C146" s="13" t="s">
        <v>458</v>
      </c>
      <c r="D146" s="14">
        <v>68.992533333333299</v>
      </c>
      <c r="E146" s="14">
        <v>-106.57355</v>
      </c>
      <c r="F146" s="3">
        <v>-118</v>
      </c>
      <c r="G146" s="1" t="s">
        <v>46</v>
      </c>
      <c r="H146" s="92" t="s">
        <v>62</v>
      </c>
      <c r="I146" s="15">
        <v>7730.8</v>
      </c>
      <c r="J146" s="15">
        <v>1023.6</v>
      </c>
      <c r="K146" s="15">
        <v>167.68</v>
      </c>
      <c r="L146" s="3" t="s">
        <v>88</v>
      </c>
      <c r="M146" s="117" t="s">
        <v>88</v>
      </c>
      <c r="N146" s="101" t="s">
        <v>208</v>
      </c>
    </row>
    <row r="147" spans="1:14" x14ac:dyDescent="0.25">
      <c r="A147" s="1" t="s">
        <v>459</v>
      </c>
      <c r="B147" s="1" t="s">
        <v>460</v>
      </c>
      <c r="C147" s="1" t="s">
        <v>458</v>
      </c>
      <c r="D147" s="12">
        <v>69.165666666666695</v>
      </c>
      <c r="E147" s="12">
        <v>-100.695333333333</v>
      </c>
      <c r="F147" s="3">
        <v>-61</v>
      </c>
      <c r="G147" s="1" t="s">
        <v>46</v>
      </c>
      <c r="H147" s="92" t="s">
        <v>149</v>
      </c>
      <c r="I147" s="2">
        <v>7731.2886654652002</v>
      </c>
      <c r="J147" s="2">
        <v>83.246296699912506</v>
      </c>
      <c r="K147" s="2">
        <v>16.626000000000001</v>
      </c>
      <c r="L147" s="3" t="s">
        <v>31</v>
      </c>
      <c r="M147" s="117">
        <v>2.67778914986443</v>
      </c>
      <c r="N147" s="92" t="s">
        <v>461</v>
      </c>
    </row>
    <row r="148" spans="1:14" x14ac:dyDescent="0.25">
      <c r="A148" s="1" t="s">
        <v>462</v>
      </c>
      <c r="B148" s="1" t="s">
        <v>463</v>
      </c>
      <c r="C148" s="1" t="s">
        <v>464</v>
      </c>
      <c r="D148" s="12">
        <v>68.990833333333299</v>
      </c>
      <c r="E148" s="12">
        <v>-106.571166666667</v>
      </c>
      <c r="F148" s="3">
        <v>-112</v>
      </c>
      <c r="G148" s="1" t="s">
        <v>46</v>
      </c>
      <c r="H148" s="92" t="s">
        <v>149</v>
      </c>
      <c r="I148" s="2">
        <v>11447.375147389899</v>
      </c>
      <c r="J148" s="2">
        <v>583.74000111993701</v>
      </c>
      <c r="K148" s="2">
        <v>27.158999999999999</v>
      </c>
      <c r="L148" s="3" t="s">
        <v>88</v>
      </c>
      <c r="M148" s="117" t="s">
        <v>88</v>
      </c>
      <c r="N148" s="92" t="s">
        <v>461</v>
      </c>
    </row>
    <row r="149" spans="1:14" x14ac:dyDescent="0.25">
      <c r="A149" s="1" t="s">
        <v>465</v>
      </c>
      <c r="B149" s="1" t="s">
        <v>466</v>
      </c>
      <c r="C149" s="1" t="s">
        <v>171</v>
      </c>
      <c r="D149" s="12">
        <v>61.166666999999997</v>
      </c>
      <c r="E149" s="12">
        <v>-100.916667</v>
      </c>
      <c r="F149" s="3">
        <v>168</v>
      </c>
      <c r="G149" s="1" t="s">
        <v>21</v>
      </c>
      <c r="H149" s="92" t="s">
        <v>22</v>
      </c>
      <c r="I149" s="2">
        <v>7100</v>
      </c>
      <c r="J149" s="2">
        <v>354</v>
      </c>
      <c r="K149" s="2">
        <v>224.86699999999999</v>
      </c>
      <c r="L149" s="3">
        <v>4</v>
      </c>
      <c r="M149" s="117">
        <v>3.1237293302740499</v>
      </c>
      <c r="N149" s="92" t="s">
        <v>467</v>
      </c>
    </row>
    <row r="150" spans="1:14" x14ac:dyDescent="0.25">
      <c r="A150" s="1" t="s">
        <v>468</v>
      </c>
      <c r="B150" s="1" t="s">
        <v>468</v>
      </c>
      <c r="C150" s="1" t="s">
        <v>469</v>
      </c>
      <c r="D150" s="17">
        <v>69.900000000000006</v>
      </c>
      <c r="E150" s="17">
        <v>-95.07</v>
      </c>
      <c r="F150" s="22">
        <v>120</v>
      </c>
      <c r="G150" s="11" t="s">
        <v>21</v>
      </c>
      <c r="H150" s="99" t="s">
        <v>22</v>
      </c>
      <c r="I150" s="18">
        <v>6956</v>
      </c>
      <c r="J150" s="18">
        <v>-49</v>
      </c>
      <c r="K150" s="18">
        <v>125.089</v>
      </c>
      <c r="L150" s="3" t="s">
        <v>27</v>
      </c>
      <c r="M150" s="117">
        <v>2.4108437578384798</v>
      </c>
      <c r="N150" s="92" t="s">
        <v>470</v>
      </c>
    </row>
    <row r="151" spans="1:14" x14ac:dyDescent="0.25">
      <c r="A151" s="1" t="s">
        <v>471</v>
      </c>
      <c r="B151" s="1" t="s">
        <v>472</v>
      </c>
      <c r="C151" s="1" t="s">
        <v>473</v>
      </c>
      <c r="D151" s="17">
        <f>58+44/60+5/3600</f>
        <v>58.734722222222224</v>
      </c>
      <c r="E151" s="17">
        <v>-65.934166666666698</v>
      </c>
      <c r="F151" s="22">
        <v>167</v>
      </c>
      <c r="G151" s="11" t="s">
        <v>21</v>
      </c>
      <c r="H151" s="99" t="s">
        <v>402</v>
      </c>
      <c r="I151" s="18">
        <v>6717.1764460000104</v>
      </c>
      <c r="J151" s="18">
        <v>-48</v>
      </c>
      <c r="K151" s="18">
        <v>69.031999999999996</v>
      </c>
      <c r="L151" s="3" t="s">
        <v>27</v>
      </c>
      <c r="M151" s="117">
        <v>0.47295823811797799</v>
      </c>
      <c r="N151" s="92" t="s">
        <v>474</v>
      </c>
    </row>
    <row r="152" spans="1:14" x14ac:dyDescent="0.25">
      <c r="A152" s="1" t="s">
        <v>475</v>
      </c>
      <c r="B152" s="1" t="s">
        <v>475</v>
      </c>
      <c r="C152" s="1" t="s">
        <v>476</v>
      </c>
      <c r="D152" s="17">
        <v>71.34</v>
      </c>
      <c r="E152" s="17">
        <v>-113.78</v>
      </c>
      <c r="F152" s="22">
        <v>299</v>
      </c>
      <c r="G152" s="11" t="s">
        <v>21</v>
      </c>
      <c r="H152" s="99" t="s">
        <v>477</v>
      </c>
      <c r="I152" s="18">
        <v>10436.538461538499</v>
      </c>
      <c r="J152" s="18">
        <v>-51</v>
      </c>
      <c r="K152" s="18">
        <v>24.109000000000002</v>
      </c>
      <c r="L152" s="3" t="s">
        <v>27</v>
      </c>
      <c r="M152" s="117">
        <v>1.8864029292337201</v>
      </c>
      <c r="N152" s="92" t="s">
        <v>478</v>
      </c>
    </row>
    <row r="153" spans="1:14" x14ac:dyDescent="0.25">
      <c r="A153" s="1" t="s">
        <v>479</v>
      </c>
      <c r="B153" s="1" t="s">
        <v>479</v>
      </c>
      <c r="C153" s="1" t="s">
        <v>480</v>
      </c>
      <c r="D153" s="19">
        <v>58.583333000000003</v>
      </c>
      <c r="E153" s="19">
        <v>-75.25</v>
      </c>
      <c r="F153" s="22">
        <v>170</v>
      </c>
      <c r="G153" s="16" t="s">
        <v>21</v>
      </c>
      <c r="H153" s="99" t="s">
        <v>22</v>
      </c>
      <c r="I153" s="18">
        <v>7562</v>
      </c>
      <c r="J153" s="18">
        <v>88</v>
      </c>
      <c r="K153" s="18">
        <v>310.90909090909099</v>
      </c>
      <c r="L153" s="3">
        <v>1</v>
      </c>
      <c r="M153" s="117">
        <v>-1.49138864557952</v>
      </c>
      <c r="N153" s="92" t="s">
        <v>481</v>
      </c>
    </row>
    <row r="154" spans="1:14" x14ac:dyDescent="0.25">
      <c r="A154" s="1" t="s">
        <v>482</v>
      </c>
      <c r="B154" s="1" t="s">
        <v>483</v>
      </c>
      <c r="C154" s="1" t="s">
        <v>484</v>
      </c>
      <c r="D154" s="17">
        <f>(59+52/60)/2+(59+55/60)/2</f>
        <v>59.891666666666666</v>
      </c>
      <c r="E154" s="17">
        <v>-104.208333333333</v>
      </c>
      <c r="F154" s="22">
        <v>394.5</v>
      </c>
      <c r="G154" s="11" t="s">
        <v>335</v>
      </c>
      <c r="H154" s="99" t="s">
        <v>485</v>
      </c>
      <c r="I154" s="18">
        <v>1120</v>
      </c>
      <c r="J154" s="18">
        <v>-40</v>
      </c>
      <c r="K154" s="18">
        <v>96.667000000000002</v>
      </c>
      <c r="L154" s="3" t="s">
        <v>37</v>
      </c>
      <c r="M154" s="117">
        <v>3.7124749833002002</v>
      </c>
      <c r="N154" s="92" t="s">
        <v>486</v>
      </c>
    </row>
    <row r="155" spans="1:14" x14ac:dyDescent="0.25">
      <c r="A155" s="1" t="s">
        <v>487</v>
      </c>
      <c r="B155" s="1" t="s">
        <v>488</v>
      </c>
      <c r="C155" s="1" t="s">
        <v>489</v>
      </c>
      <c r="D155" s="17">
        <f>63+43/60</f>
        <v>63.716666666666669</v>
      </c>
      <c r="E155" s="17">
        <v>-109.35</v>
      </c>
      <c r="F155" s="22">
        <v>414</v>
      </c>
      <c r="G155" s="11" t="s">
        <v>21</v>
      </c>
      <c r="H155" s="99" t="s">
        <v>490</v>
      </c>
      <c r="I155" s="18">
        <v>8498</v>
      </c>
      <c r="J155" s="18">
        <v>88</v>
      </c>
      <c r="K155" s="18">
        <v>142.542</v>
      </c>
      <c r="L155" s="3" t="s">
        <v>31</v>
      </c>
      <c r="M155" s="117">
        <v>-0.51112045847731102</v>
      </c>
      <c r="N155" s="92" t="s">
        <v>1172</v>
      </c>
    </row>
    <row r="156" spans="1:14" x14ac:dyDescent="0.25">
      <c r="A156" s="1" t="s">
        <v>491</v>
      </c>
      <c r="B156" s="1" t="s">
        <v>492</v>
      </c>
      <c r="C156" s="1" t="s">
        <v>493</v>
      </c>
      <c r="D156" s="17">
        <v>59.404000000000003</v>
      </c>
      <c r="E156" s="17">
        <v>-97.492999999999995</v>
      </c>
      <c r="F156" s="22">
        <v>294</v>
      </c>
      <c r="G156" s="11" t="s">
        <v>21</v>
      </c>
      <c r="H156" s="99" t="s">
        <v>494</v>
      </c>
      <c r="I156" s="18">
        <v>8751.7277603149396</v>
      </c>
      <c r="J156" s="18">
        <v>-60.506996154785199</v>
      </c>
      <c r="K156" s="18">
        <v>43.625</v>
      </c>
      <c r="L156" s="3" t="s">
        <v>37</v>
      </c>
      <c r="M156" s="117">
        <v>3.2153503970278701</v>
      </c>
      <c r="N156" s="92" t="s">
        <v>495</v>
      </c>
    </row>
    <row r="157" spans="1:14" x14ac:dyDescent="0.25">
      <c r="A157" s="1" t="s">
        <v>496</v>
      </c>
      <c r="B157" s="1" t="s">
        <v>497</v>
      </c>
      <c r="C157" s="1" t="s">
        <v>489</v>
      </c>
      <c r="D157" s="17">
        <f>64+41/60</f>
        <v>64.683333333333337</v>
      </c>
      <c r="E157" s="17">
        <v>-97.05</v>
      </c>
      <c r="F157" s="22"/>
      <c r="G157" s="11" t="s">
        <v>21</v>
      </c>
      <c r="H157" s="99" t="s">
        <v>490</v>
      </c>
      <c r="I157" s="18">
        <v>7431</v>
      </c>
      <c r="J157" s="18">
        <v>-31</v>
      </c>
      <c r="K157" s="18">
        <v>392.73700000000002</v>
      </c>
      <c r="L157" s="3" t="s">
        <v>23</v>
      </c>
      <c r="M157" s="117">
        <v>-2.0382173938230199</v>
      </c>
      <c r="N157" s="92" t="s">
        <v>1172</v>
      </c>
    </row>
    <row r="158" spans="1:14" x14ac:dyDescent="0.25">
      <c r="A158" s="13"/>
      <c r="B158" s="13"/>
      <c r="C158" s="13"/>
      <c r="D158" s="19"/>
      <c r="E158" s="19"/>
      <c r="F158" s="22"/>
      <c r="G158" s="16"/>
      <c r="H158" s="99"/>
      <c r="I158" s="22"/>
      <c r="J158" s="22"/>
      <c r="K158" s="22"/>
    </row>
    <row r="159" spans="1:14" x14ac:dyDescent="0.25">
      <c r="A159" s="7" t="s">
        <v>498</v>
      </c>
      <c r="B159" s="20"/>
      <c r="D159" s="21"/>
      <c r="E159" s="21"/>
      <c r="F159" s="57"/>
      <c r="G159" s="20"/>
      <c r="H159" s="8"/>
      <c r="I159" s="18"/>
      <c r="J159" s="18"/>
      <c r="K159" s="18"/>
    </row>
    <row r="160" spans="1:14" x14ac:dyDescent="0.25">
      <c r="A160" s="1" t="s">
        <v>499</v>
      </c>
      <c r="B160" s="11" t="s">
        <v>499</v>
      </c>
      <c r="C160" s="1" t="s">
        <v>500</v>
      </c>
      <c r="D160" s="17">
        <v>66.53</v>
      </c>
      <c r="E160" s="17">
        <v>-21.5</v>
      </c>
      <c r="F160" s="22"/>
      <c r="G160" s="1" t="s">
        <v>46</v>
      </c>
      <c r="H160" s="99" t="s">
        <v>501</v>
      </c>
      <c r="I160" s="2">
        <v>6127.8</v>
      </c>
      <c r="J160" s="2">
        <v>177.43</v>
      </c>
      <c r="K160" s="2">
        <v>185.94900000000001</v>
      </c>
      <c r="L160" s="3" t="s">
        <v>31</v>
      </c>
      <c r="M160" s="117">
        <v>-1.6466341663826101</v>
      </c>
      <c r="N160" s="92" t="s">
        <v>502</v>
      </c>
    </row>
    <row r="161" spans="1:14" x14ac:dyDescent="0.25">
      <c r="A161" s="1" t="s">
        <v>503</v>
      </c>
      <c r="B161" s="11" t="s">
        <v>504</v>
      </c>
      <c r="C161" s="1" t="s">
        <v>505</v>
      </c>
      <c r="D161" s="17">
        <v>75</v>
      </c>
      <c r="E161" s="17">
        <v>14</v>
      </c>
      <c r="F161" s="22">
        <v>-1768</v>
      </c>
      <c r="G161" s="1" t="s">
        <v>46</v>
      </c>
      <c r="H161" s="99" t="s">
        <v>506</v>
      </c>
      <c r="I161" s="2">
        <v>1944</v>
      </c>
      <c r="J161" s="2">
        <v>0</v>
      </c>
      <c r="K161" s="2">
        <v>34.697000000000003</v>
      </c>
      <c r="L161" s="3">
        <v>4</v>
      </c>
      <c r="M161" s="120">
        <v>2.1805805805930101</v>
      </c>
      <c r="N161" s="92" t="s">
        <v>507</v>
      </c>
    </row>
    <row r="162" spans="1:14" x14ac:dyDescent="0.25">
      <c r="A162" s="11" t="s">
        <v>508</v>
      </c>
      <c r="B162" s="11" t="s">
        <v>509</v>
      </c>
      <c r="C162" s="11" t="s">
        <v>510</v>
      </c>
      <c r="D162" s="12">
        <v>65.03</v>
      </c>
      <c r="E162" s="17">
        <v>-21.37</v>
      </c>
      <c r="F162" s="22">
        <v>32</v>
      </c>
      <c r="G162" s="1" t="s">
        <v>21</v>
      </c>
      <c r="H162" s="99" t="s">
        <v>78</v>
      </c>
      <c r="I162" s="2">
        <v>10000</v>
      </c>
      <c r="J162" s="2">
        <v>-1</v>
      </c>
      <c r="K162" s="2">
        <v>3.1640000000000001</v>
      </c>
      <c r="L162" s="3" t="s">
        <v>88</v>
      </c>
      <c r="M162" s="117" t="s">
        <v>88</v>
      </c>
      <c r="N162" s="99" t="s">
        <v>511</v>
      </c>
    </row>
    <row r="163" spans="1:14" ht="29.25" x14ac:dyDescent="0.25">
      <c r="A163" s="11" t="s">
        <v>512</v>
      </c>
      <c r="B163" s="11" t="s">
        <v>513</v>
      </c>
      <c r="C163" s="11" t="s">
        <v>510</v>
      </c>
      <c r="D163" s="17">
        <f>64+37/60</f>
        <v>64.61666666666666</v>
      </c>
      <c r="E163" s="17">
        <f>-(19+51/60)</f>
        <v>-19.850000000000001</v>
      </c>
      <c r="F163" s="22">
        <v>422</v>
      </c>
      <c r="G163" s="1" t="s">
        <v>21</v>
      </c>
      <c r="H163" s="99" t="s">
        <v>1329</v>
      </c>
      <c r="I163" s="2">
        <v>10181</v>
      </c>
      <c r="J163" s="2">
        <v>-38</v>
      </c>
      <c r="K163" s="2">
        <v>5.9020000000000001</v>
      </c>
      <c r="L163" s="3" t="s">
        <v>88</v>
      </c>
      <c r="M163" s="117" t="s">
        <v>88</v>
      </c>
      <c r="N163" s="99" t="s">
        <v>511</v>
      </c>
    </row>
    <row r="164" spans="1:14" x14ac:dyDescent="0.25">
      <c r="A164" s="1" t="s">
        <v>514</v>
      </c>
      <c r="B164" s="1" t="s">
        <v>515</v>
      </c>
      <c r="C164" s="1" t="s">
        <v>505</v>
      </c>
      <c r="D164" s="12">
        <v>71.989999999999995</v>
      </c>
      <c r="E164" s="12">
        <v>14.36</v>
      </c>
      <c r="G164" s="1" t="s">
        <v>46</v>
      </c>
      <c r="H164" s="92" t="s">
        <v>167</v>
      </c>
      <c r="I164" s="2">
        <v>13354.9308946</v>
      </c>
      <c r="J164" s="2">
        <v>-50.099999999999902</v>
      </c>
      <c r="K164" s="2">
        <v>75.734999999999999</v>
      </c>
      <c r="L164" s="3" t="s">
        <v>37</v>
      </c>
      <c r="M164" s="117">
        <v>-0.82871745113226303</v>
      </c>
      <c r="N164" s="92" t="s">
        <v>516</v>
      </c>
    </row>
    <row r="165" spans="1:14" x14ac:dyDescent="0.25">
      <c r="A165" s="13" t="s">
        <v>517</v>
      </c>
      <c r="B165" s="13" t="s">
        <v>517</v>
      </c>
      <c r="C165" s="13" t="s">
        <v>518</v>
      </c>
      <c r="D165" s="14">
        <v>68.099999999999994</v>
      </c>
      <c r="E165" s="14">
        <v>-29.35</v>
      </c>
      <c r="F165" s="3">
        <v>-404</v>
      </c>
      <c r="G165" s="1" t="s">
        <v>46</v>
      </c>
      <c r="H165" s="92" t="s">
        <v>62</v>
      </c>
      <c r="I165" s="2">
        <v>10589</v>
      </c>
      <c r="J165" s="2">
        <v>456.93</v>
      </c>
      <c r="K165" s="2">
        <v>103.02500000000001</v>
      </c>
      <c r="L165" s="3">
        <v>2</v>
      </c>
      <c r="M165" s="117">
        <v>-1.5020991536992001</v>
      </c>
      <c r="N165" s="101" t="s">
        <v>1164</v>
      </c>
    </row>
    <row r="166" spans="1:14" x14ac:dyDescent="0.25">
      <c r="A166" s="1" t="s">
        <v>519</v>
      </c>
      <c r="B166" s="1" t="s">
        <v>519</v>
      </c>
      <c r="C166" s="1" t="s">
        <v>520</v>
      </c>
      <c r="D166" s="12">
        <v>67.59</v>
      </c>
      <c r="E166" s="12">
        <v>-17.559999999999999</v>
      </c>
      <c r="G166" s="1" t="s">
        <v>46</v>
      </c>
      <c r="H166" s="92" t="s">
        <v>162</v>
      </c>
      <c r="I166" s="2">
        <v>10170.629999999999</v>
      </c>
      <c r="J166" s="2">
        <v>61.87</v>
      </c>
      <c r="K166" s="2">
        <v>105.3</v>
      </c>
      <c r="L166" s="3" t="s">
        <v>31</v>
      </c>
      <c r="M166" s="117">
        <v>0.96573771086947002</v>
      </c>
      <c r="N166" s="92" t="s">
        <v>521</v>
      </c>
    </row>
    <row r="167" spans="1:14" x14ac:dyDescent="0.25">
      <c r="A167" s="1" t="s">
        <v>522</v>
      </c>
      <c r="B167" s="1" t="s">
        <v>523</v>
      </c>
      <c r="C167" s="1" t="s">
        <v>524</v>
      </c>
      <c r="D167" s="12">
        <f>58+56.3/60</f>
        <v>58.938333333333333</v>
      </c>
      <c r="E167" s="12">
        <v>-30.408333333333299</v>
      </c>
      <c r="G167" s="1" t="s">
        <v>46</v>
      </c>
      <c r="H167" s="92" t="s">
        <v>241</v>
      </c>
      <c r="I167" s="2">
        <v>10976.135933699999</v>
      </c>
      <c r="J167" s="2">
        <v>367.5</v>
      </c>
      <c r="K167" s="2">
        <v>32.343000000000004</v>
      </c>
      <c r="L167" s="3" t="s">
        <v>27</v>
      </c>
      <c r="M167" s="117">
        <v>3.1907197176055</v>
      </c>
      <c r="N167" s="99" t="s">
        <v>525</v>
      </c>
    </row>
    <row r="168" spans="1:14" ht="43.5" x14ac:dyDescent="0.25">
      <c r="A168" s="1" t="s">
        <v>526</v>
      </c>
      <c r="B168" s="1" t="s">
        <v>527</v>
      </c>
      <c r="C168" s="1" t="s">
        <v>505</v>
      </c>
      <c r="D168" s="12">
        <v>66.97</v>
      </c>
      <c r="E168" s="12">
        <v>7.64</v>
      </c>
      <c r="F168" s="3">
        <v>-1048</v>
      </c>
      <c r="G168" s="1" t="s">
        <v>46</v>
      </c>
      <c r="H168" s="92" t="s">
        <v>1330</v>
      </c>
      <c r="I168" s="2">
        <v>6026.1344997870301</v>
      </c>
      <c r="J168" s="2">
        <v>-45.350734998882601</v>
      </c>
      <c r="K168" s="2">
        <v>14.67</v>
      </c>
      <c r="L168" s="3" t="s">
        <v>528</v>
      </c>
      <c r="M168" s="117">
        <v>4.92526095092171</v>
      </c>
      <c r="N168" s="92" t="s">
        <v>529</v>
      </c>
    </row>
    <row r="169" spans="1:14" x14ac:dyDescent="0.25">
      <c r="A169" s="11" t="s">
        <v>530</v>
      </c>
      <c r="B169" s="11" t="s">
        <v>530</v>
      </c>
      <c r="C169" s="11" t="s">
        <v>531</v>
      </c>
      <c r="D169" s="12">
        <f>58+46/60</f>
        <v>58.766666666666666</v>
      </c>
      <c r="E169" s="12">
        <f>-(25+58/60)</f>
        <v>-25.966666666666665</v>
      </c>
      <c r="G169" s="1" t="s">
        <v>46</v>
      </c>
      <c r="H169" s="92" t="s">
        <v>162</v>
      </c>
      <c r="I169" s="2">
        <v>10027.6</v>
      </c>
      <c r="J169" s="2">
        <v>724.8</v>
      </c>
      <c r="K169" s="2">
        <v>83.061000000000007</v>
      </c>
      <c r="L169" s="3">
        <v>4</v>
      </c>
      <c r="M169" s="117">
        <v>2.5875350748321</v>
      </c>
      <c r="N169" s="99" t="s">
        <v>532</v>
      </c>
    </row>
    <row r="170" spans="1:14" x14ac:dyDescent="0.25">
      <c r="A170" s="1" t="s">
        <v>533</v>
      </c>
      <c r="B170" s="1" t="s">
        <v>533</v>
      </c>
      <c r="C170" s="1" t="s">
        <v>534</v>
      </c>
      <c r="D170" s="12">
        <f>64+18.19/60</f>
        <v>64.303166666666669</v>
      </c>
      <c r="E170" s="12">
        <f>-(24+12.4/60)</f>
        <v>-24.206666666666667</v>
      </c>
      <c r="F170" s="3">
        <v>246</v>
      </c>
      <c r="G170" s="1" t="s">
        <v>46</v>
      </c>
      <c r="H170" s="92" t="s">
        <v>167</v>
      </c>
      <c r="I170" s="2">
        <v>11333</v>
      </c>
      <c r="J170" s="2">
        <v>-43</v>
      </c>
      <c r="K170" s="2">
        <v>91.007999999999996</v>
      </c>
      <c r="L170" s="3" t="s">
        <v>31</v>
      </c>
      <c r="M170" s="117">
        <v>1.4465077593050599</v>
      </c>
      <c r="N170" s="92" t="s">
        <v>1185</v>
      </c>
    </row>
    <row r="171" spans="1:14" x14ac:dyDescent="0.25">
      <c r="A171" s="1" t="s">
        <v>535</v>
      </c>
      <c r="B171" s="1" t="s">
        <v>535</v>
      </c>
      <c r="C171" s="1" t="s">
        <v>536</v>
      </c>
      <c r="D171" s="12">
        <f>66+40.74/60</f>
        <v>66.679000000000002</v>
      </c>
      <c r="E171" s="12">
        <f>-(24+11.76/60)</f>
        <v>-24.196000000000002</v>
      </c>
      <c r="F171" s="3">
        <v>235</v>
      </c>
      <c r="G171" s="1" t="s">
        <v>46</v>
      </c>
      <c r="H171" s="92" t="s">
        <v>167</v>
      </c>
      <c r="I171" s="2">
        <v>11503</v>
      </c>
      <c r="J171" s="2">
        <v>-24</v>
      </c>
      <c r="K171" s="2">
        <v>66.63</v>
      </c>
      <c r="L171" s="3" t="s">
        <v>31</v>
      </c>
      <c r="M171" s="117">
        <v>-0.47521947373426299</v>
      </c>
      <c r="N171" s="92" t="s">
        <v>1185</v>
      </c>
    </row>
    <row r="172" spans="1:14" x14ac:dyDescent="0.25">
      <c r="A172" s="1" t="s">
        <v>537</v>
      </c>
      <c r="B172" s="1" t="s">
        <v>537</v>
      </c>
      <c r="C172" s="1" t="s">
        <v>518</v>
      </c>
      <c r="D172" s="12">
        <v>66.849999999999994</v>
      </c>
      <c r="E172" s="12">
        <v>-20.85</v>
      </c>
      <c r="G172" s="1" t="s">
        <v>46</v>
      </c>
      <c r="H172" s="92" t="s">
        <v>241</v>
      </c>
      <c r="I172" s="2">
        <v>11477</v>
      </c>
      <c r="J172" s="2">
        <v>-16.102</v>
      </c>
      <c r="K172" s="2">
        <v>37.195</v>
      </c>
      <c r="L172" s="3">
        <v>4</v>
      </c>
      <c r="M172" s="117">
        <v>4.1507197176055</v>
      </c>
      <c r="N172" s="92" t="s">
        <v>538</v>
      </c>
    </row>
    <row r="173" spans="1:14" x14ac:dyDescent="0.25">
      <c r="A173" s="11" t="s">
        <v>539</v>
      </c>
      <c r="B173" s="11" t="s">
        <v>539</v>
      </c>
      <c r="C173" s="11" t="s">
        <v>540</v>
      </c>
      <c r="D173" s="12">
        <v>68.102999999999994</v>
      </c>
      <c r="E173" s="12">
        <v>-27.861499999999999</v>
      </c>
      <c r="G173" s="1" t="s">
        <v>46</v>
      </c>
      <c r="H173" s="92" t="s">
        <v>541</v>
      </c>
      <c r="I173" s="2">
        <v>13305</v>
      </c>
      <c r="J173" s="2">
        <v>1013</v>
      </c>
      <c r="K173" s="2">
        <v>25.433</v>
      </c>
      <c r="L173" s="3" t="s">
        <v>37</v>
      </c>
      <c r="M173" s="117">
        <v>1.8826414028763001</v>
      </c>
      <c r="N173" s="99" t="s">
        <v>542</v>
      </c>
    </row>
    <row r="174" spans="1:14" x14ac:dyDescent="0.25">
      <c r="A174" s="11" t="s">
        <v>543</v>
      </c>
      <c r="B174" s="11" t="s">
        <v>543</v>
      </c>
      <c r="C174" s="11" t="s">
        <v>540</v>
      </c>
      <c r="D174" s="12">
        <v>67.136300000000006</v>
      </c>
      <c r="E174" s="12">
        <v>-30.827829999999999</v>
      </c>
      <c r="G174" s="1" t="s">
        <v>46</v>
      </c>
      <c r="H174" s="92" t="s">
        <v>544</v>
      </c>
      <c r="I174" s="2">
        <v>11775.79</v>
      </c>
      <c r="J174" s="2">
        <v>196.5301</v>
      </c>
      <c r="K174" s="2">
        <v>19.873999999999999</v>
      </c>
      <c r="L174" s="3" t="s">
        <v>37</v>
      </c>
      <c r="M174" s="117">
        <v>3.0794996018588998</v>
      </c>
      <c r="N174" s="99" t="s">
        <v>542</v>
      </c>
    </row>
    <row r="175" spans="1:14" ht="29.25" x14ac:dyDescent="0.25">
      <c r="A175" s="11" t="s">
        <v>545</v>
      </c>
      <c r="B175" s="11" t="s">
        <v>546</v>
      </c>
      <c r="C175" s="1" t="s">
        <v>547</v>
      </c>
      <c r="D175" s="12">
        <v>62.12</v>
      </c>
      <c r="E175" s="12">
        <v>-7</v>
      </c>
      <c r="F175" s="3">
        <v>200</v>
      </c>
      <c r="G175" s="1" t="s">
        <v>21</v>
      </c>
      <c r="H175" s="92" t="s">
        <v>548</v>
      </c>
      <c r="I175" s="15">
        <v>11611</v>
      </c>
      <c r="J175" s="15">
        <v>-40</v>
      </c>
      <c r="K175" s="15">
        <v>12.989000000000001</v>
      </c>
      <c r="L175" s="3">
        <v>4</v>
      </c>
      <c r="M175" s="117">
        <v>2.4244499003061999</v>
      </c>
      <c r="N175" s="99" t="s">
        <v>549</v>
      </c>
    </row>
    <row r="176" spans="1:14" x14ac:dyDescent="0.25">
      <c r="A176" s="1" t="s">
        <v>550</v>
      </c>
      <c r="B176" s="1" t="s">
        <v>551</v>
      </c>
      <c r="C176" s="1" t="s">
        <v>552</v>
      </c>
      <c r="D176" s="12">
        <v>78.915999999999997</v>
      </c>
      <c r="E176" s="12">
        <v>6.7670000000000003</v>
      </c>
      <c r="F176" s="3">
        <v>-1487</v>
      </c>
      <c r="G176" s="1" t="s">
        <v>46</v>
      </c>
      <c r="H176" s="92" t="s">
        <v>553</v>
      </c>
      <c r="I176" s="2">
        <v>10514</v>
      </c>
      <c r="J176" s="2">
        <v>457.65</v>
      </c>
      <c r="K176" s="2">
        <v>139.672</v>
      </c>
      <c r="L176" s="3">
        <v>4</v>
      </c>
      <c r="M176" s="117">
        <v>4.0263421163425503</v>
      </c>
      <c r="N176" s="92" t="s">
        <v>554</v>
      </c>
    </row>
    <row r="177" spans="1:14" x14ac:dyDescent="0.25">
      <c r="A177" s="1" t="s">
        <v>555</v>
      </c>
      <c r="B177" s="1" t="s">
        <v>556</v>
      </c>
      <c r="C177" s="1" t="s">
        <v>552</v>
      </c>
      <c r="D177" s="12">
        <v>79.161000000000001</v>
      </c>
      <c r="E177" s="12">
        <v>5.3380000000000001</v>
      </c>
      <c r="F177" s="3">
        <v>-1349</v>
      </c>
      <c r="G177" s="1" t="s">
        <v>46</v>
      </c>
      <c r="H177" s="92" t="s">
        <v>149</v>
      </c>
      <c r="I177" s="2">
        <v>7010</v>
      </c>
      <c r="J177" s="2">
        <v>180</v>
      </c>
      <c r="K177" s="2">
        <v>35</v>
      </c>
      <c r="L177" s="3">
        <v>4</v>
      </c>
      <c r="M177" s="117">
        <v>3.4542105631015501</v>
      </c>
      <c r="N177" s="92" t="s">
        <v>557</v>
      </c>
    </row>
    <row r="178" spans="1:14" x14ac:dyDescent="0.25">
      <c r="A178" s="1" t="s">
        <v>558</v>
      </c>
      <c r="B178" s="1" t="s">
        <v>559</v>
      </c>
      <c r="C178" s="1" t="s">
        <v>560</v>
      </c>
      <c r="D178" s="12">
        <v>61</v>
      </c>
      <c r="E178" s="12">
        <v>-25</v>
      </c>
      <c r="F178" s="3">
        <v>-1648</v>
      </c>
      <c r="G178" s="1" t="s">
        <v>46</v>
      </c>
      <c r="H178" s="92" t="s">
        <v>1326</v>
      </c>
      <c r="I178" s="2">
        <v>10423</v>
      </c>
      <c r="J178" s="2">
        <v>554</v>
      </c>
      <c r="K178" s="2">
        <v>75.56</v>
      </c>
      <c r="L178" s="3" t="s">
        <v>37</v>
      </c>
      <c r="M178" s="121">
        <v>5.4135166048884802</v>
      </c>
      <c r="N178" s="92" t="s">
        <v>561</v>
      </c>
    </row>
    <row r="179" spans="1:14" x14ac:dyDescent="0.25">
      <c r="A179" s="1" t="s">
        <v>562</v>
      </c>
      <c r="B179" s="1" t="s">
        <v>562</v>
      </c>
      <c r="C179" s="1" t="s">
        <v>505</v>
      </c>
      <c r="D179" s="12">
        <f>63+45/60+44/3600</f>
        <v>63.762222222222221</v>
      </c>
      <c r="E179" s="12">
        <v>5.2552777777777804</v>
      </c>
      <c r="F179" s="3">
        <v>-875</v>
      </c>
      <c r="G179" s="1" t="s">
        <v>46</v>
      </c>
      <c r="H179" s="92" t="s">
        <v>563</v>
      </c>
      <c r="I179" s="15">
        <v>7880.8353991210897</v>
      </c>
      <c r="J179" s="2">
        <v>-48.235781935616203</v>
      </c>
      <c r="K179" s="2">
        <v>5.1319999999999997</v>
      </c>
      <c r="L179" s="3" t="s">
        <v>528</v>
      </c>
      <c r="M179" s="121">
        <v>6.9440453466218797</v>
      </c>
      <c r="N179" s="92" t="s">
        <v>564</v>
      </c>
    </row>
    <row r="180" spans="1:14" x14ac:dyDescent="0.25">
      <c r="A180" s="1" t="s">
        <v>565</v>
      </c>
      <c r="B180" s="1" t="s">
        <v>566</v>
      </c>
      <c r="C180" s="1" t="s">
        <v>567</v>
      </c>
      <c r="D180" s="12">
        <v>73.155000000000001</v>
      </c>
      <c r="E180" s="12">
        <v>19.481999999999999</v>
      </c>
      <c r="F180" s="3">
        <v>-469</v>
      </c>
      <c r="G180" s="1" t="s">
        <v>46</v>
      </c>
      <c r="H180" s="92" t="s">
        <v>149</v>
      </c>
      <c r="I180" s="2">
        <v>8780</v>
      </c>
      <c r="J180" s="2">
        <v>20</v>
      </c>
      <c r="K180" s="2">
        <v>19.001999999999999</v>
      </c>
      <c r="L180" s="3">
        <v>2</v>
      </c>
      <c r="M180" s="117">
        <v>0.80266174029236204</v>
      </c>
      <c r="N180" s="92" t="s">
        <v>557</v>
      </c>
    </row>
    <row r="181" spans="1:14" x14ac:dyDescent="0.25">
      <c r="A181" s="1" t="s">
        <v>568</v>
      </c>
      <c r="B181" s="1" t="s">
        <v>569</v>
      </c>
      <c r="C181" s="1" t="s">
        <v>570</v>
      </c>
      <c r="D181" s="12">
        <f>62+5.43/60</f>
        <v>62.090499999999999</v>
      </c>
      <c r="E181" s="12">
        <f>-(17+49.18/60)</f>
        <v>-17.819666666666667</v>
      </c>
      <c r="F181" s="3">
        <v>-1938</v>
      </c>
      <c r="G181" s="1" t="s">
        <v>46</v>
      </c>
      <c r="H181" s="92" t="s">
        <v>1327</v>
      </c>
      <c r="I181" s="2">
        <v>11868.5</v>
      </c>
      <c r="J181" s="2">
        <v>0</v>
      </c>
      <c r="K181" s="2">
        <v>59.341999999999999</v>
      </c>
      <c r="L181" s="3" t="s">
        <v>37</v>
      </c>
      <c r="M181" s="117">
        <v>2.7344472673084801</v>
      </c>
      <c r="N181" s="92" t="s">
        <v>571</v>
      </c>
    </row>
    <row r="182" spans="1:14" ht="29.25" x14ac:dyDescent="0.25">
      <c r="A182" s="1" t="s">
        <v>572</v>
      </c>
      <c r="B182" s="1" t="s">
        <v>573</v>
      </c>
      <c r="C182" s="1" t="s">
        <v>574</v>
      </c>
      <c r="D182" s="12">
        <f>60+52/60</f>
        <v>60.866666666666667</v>
      </c>
      <c r="E182" s="12">
        <f>3+44/60</f>
        <v>3.7333333333333334</v>
      </c>
      <c r="F182" s="3">
        <v>-345</v>
      </c>
      <c r="G182" s="1" t="s">
        <v>46</v>
      </c>
      <c r="H182" s="92" t="s">
        <v>1328</v>
      </c>
      <c r="I182" s="2">
        <v>9800</v>
      </c>
      <c r="J182" s="2">
        <v>240</v>
      </c>
      <c r="K182" s="2">
        <v>132.77799999999999</v>
      </c>
      <c r="L182" s="3" t="s">
        <v>37</v>
      </c>
      <c r="M182" s="117">
        <v>2.4667840841616799</v>
      </c>
      <c r="N182" s="92" t="s">
        <v>575</v>
      </c>
    </row>
    <row r="183" spans="1:14" x14ac:dyDescent="0.25">
      <c r="A183" s="13"/>
      <c r="B183" s="13"/>
      <c r="C183" s="13"/>
      <c r="D183" s="14"/>
      <c r="E183" s="14"/>
      <c r="G183" s="13"/>
      <c r="I183" s="3"/>
      <c r="J183" s="3"/>
      <c r="K183" s="3"/>
    </row>
    <row r="184" spans="1:14" x14ac:dyDescent="0.25">
      <c r="A184" s="7" t="s">
        <v>576</v>
      </c>
      <c r="D184" s="12"/>
      <c r="E184" s="12"/>
    </row>
    <row r="185" spans="1:14" x14ac:dyDescent="0.25">
      <c r="A185" s="11" t="s">
        <v>577</v>
      </c>
      <c r="B185" s="11" t="s">
        <v>578</v>
      </c>
      <c r="C185" s="1" t="s">
        <v>579</v>
      </c>
      <c r="D185" s="17">
        <f>71+52/60</f>
        <v>71.86666666666666</v>
      </c>
      <c r="E185" s="17">
        <f>127+4/60</f>
        <v>127.06666666666666</v>
      </c>
      <c r="F185" s="22"/>
      <c r="G185" s="1" t="s">
        <v>21</v>
      </c>
      <c r="H185" s="99" t="s">
        <v>580</v>
      </c>
      <c r="I185" s="2">
        <v>9952.1</v>
      </c>
      <c r="J185" s="2">
        <v>11.4</v>
      </c>
      <c r="K185" s="2">
        <v>223.14</v>
      </c>
      <c r="L185" s="3" t="s">
        <v>27</v>
      </c>
      <c r="M185" s="117">
        <v>-0.75553052416794797</v>
      </c>
      <c r="N185" s="99" t="s">
        <v>581</v>
      </c>
    </row>
    <row r="186" spans="1:14" x14ac:dyDescent="0.25">
      <c r="A186" s="11" t="s">
        <v>582</v>
      </c>
      <c r="B186" s="11" t="s">
        <v>583</v>
      </c>
      <c r="C186" s="11" t="s">
        <v>584</v>
      </c>
      <c r="D186" s="12">
        <v>67.362799999999993</v>
      </c>
      <c r="E186" s="12">
        <v>62.750700000000002</v>
      </c>
      <c r="F186" s="3">
        <v>108</v>
      </c>
      <c r="G186" s="1" t="s">
        <v>21</v>
      </c>
      <c r="H186" s="99" t="s">
        <v>315</v>
      </c>
      <c r="I186" s="2">
        <v>11502.689548963999</v>
      </c>
      <c r="J186" s="2">
        <v>-43.7</v>
      </c>
      <c r="K186" s="2">
        <v>116.63</v>
      </c>
      <c r="L186" s="3" t="s">
        <v>31</v>
      </c>
      <c r="M186" s="117">
        <v>-4.0744968969569104</v>
      </c>
      <c r="N186" s="99" t="s">
        <v>585</v>
      </c>
    </row>
    <row r="187" spans="1:14" x14ac:dyDescent="0.25">
      <c r="A187" s="1" t="s">
        <v>586</v>
      </c>
      <c r="B187" s="1" t="s">
        <v>587</v>
      </c>
      <c r="C187" s="11" t="s">
        <v>584</v>
      </c>
      <c r="D187" s="12">
        <v>68.25</v>
      </c>
      <c r="E187" s="12">
        <v>65.790000000000006</v>
      </c>
      <c r="G187" s="1" t="s">
        <v>21</v>
      </c>
      <c r="H187" s="92" t="s">
        <v>301</v>
      </c>
      <c r="I187" s="2">
        <v>10788.064453125</v>
      </c>
      <c r="J187" s="2">
        <v>68.888885498046903</v>
      </c>
      <c r="K187" s="2">
        <v>181.68100000000001</v>
      </c>
      <c r="L187" s="3" t="s">
        <v>27</v>
      </c>
      <c r="M187" s="117">
        <v>-1.70517354749862</v>
      </c>
      <c r="N187" s="92" t="s">
        <v>1184</v>
      </c>
    </row>
    <row r="188" spans="1:14" x14ac:dyDescent="0.25">
      <c r="A188" s="13" t="s">
        <v>588</v>
      </c>
      <c r="B188" s="1" t="s">
        <v>589</v>
      </c>
      <c r="C188" s="1" t="s">
        <v>590</v>
      </c>
      <c r="D188" s="14">
        <v>71.736333333333306</v>
      </c>
      <c r="E188" s="14">
        <v>42.605166666666697</v>
      </c>
      <c r="F188" s="22">
        <v>-286</v>
      </c>
      <c r="G188" s="1" t="s">
        <v>46</v>
      </c>
      <c r="H188" s="92" t="s">
        <v>62</v>
      </c>
      <c r="I188" s="2">
        <v>8561.2000000000007</v>
      </c>
      <c r="J188" s="2">
        <v>202.76</v>
      </c>
      <c r="K188" s="2">
        <v>149.25800000000001</v>
      </c>
      <c r="L188" s="22">
        <v>2</v>
      </c>
      <c r="M188" s="117">
        <v>0.156307482604575</v>
      </c>
      <c r="N188" s="101" t="s">
        <v>1163</v>
      </c>
    </row>
    <row r="189" spans="1:14" x14ac:dyDescent="0.25">
      <c r="A189" s="30" t="s">
        <v>591</v>
      </c>
      <c r="B189" s="30" t="s">
        <v>592</v>
      </c>
      <c r="C189" s="30" t="s">
        <v>593</v>
      </c>
      <c r="D189" s="31">
        <v>69.400000000000006</v>
      </c>
      <c r="E189" s="31">
        <v>123.83</v>
      </c>
      <c r="F189" s="33">
        <v>81</v>
      </c>
      <c r="G189" s="30" t="s">
        <v>21</v>
      </c>
      <c r="H189" s="100" t="s">
        <v>241</v>
      </c>
      <c r="I189" s="32">
        <v>12669.7</v>
      </c>
      <c r="J189" s="32">
        <v>61.76</v>
      </c>
      <c r="K189" s="32">
        <v>391</v>
      </c>
      <c r="L189" s="33">
        <v>1</v>
      </c>
      <c r="M189" s="122">
        <v>-2.95736263422762</v>
      </c>
      <c r="N189" s="100" t="s">
        <v>594</v>
      </c>
    </row>
  </sheetData>
  <phoneticPr fontId="20" type="noConversion"/>
  <pageMargins left="0.75" right="0.75" top="1" bottom="1" header="0.51" footer="0.51"/>
  <pageSetup scale="54" firstPageNumber="0" fitToHeight="5"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40"/>
  <sheetViews>
    <sheetView workbookViewId="0"/>
  </sheetViews>
  <sheetFormatPr defaultColWidth="11" defaultRowHeight="15.75" x14ac:dyDescent="0.25"/>
  <cols>
    <col min="1" max="1" width="17.875" style="4" customWidth="1"/>
    <col min="2" max="2" width="24" style="95" customWidth="1"/>
    <col min="3" max="3" width="18.625" style="4" bestFit="1" customWidth="1"/>
    <col min="4" max="4" width="16" style="4" bestFit="1" customWidth="1"/>
    <col min="5" max="5" width="20.625" style="4" bestFit="1" customWidth="1"/>
    <col min="6" max="6" width="13.5" style="4" bestFit="1" customWidth="1"/>
    <col min="7" max="7" width="13.125" style="4" customWidth="1"/>
    <col min="8" max="8" width="11.5" style="4" bestFit="1" customWidth="1"/>
    <col min="9" max="9" width="8.5" style="4" bestFit="1" customWidth="1"/>
    <col min="10" max="10" width="14.625" style="23" bestFit="1" customWidth="1"/>
  </cols>
  <sheetData>
    <row r="1" spans="1:10" s="106" customFormat="1" ht="24.95" customHeight="1" x14ac:dyDescent="0.3">
      <c r="A1" s="102" t="s">
        <v>1400</v>
      </c>
      <c r="B1" s="105"/>
      <c r="C1" s="103"/>
      <c r="D1" s="103"/>
      <c r="E1" s="103"/>
      <c r="F1" s="103"/>
      <c r="G1" s="103"/>
      <c r="H1" s="103"/>
      <c r="I1" s="103"/>
      <c r="J1" s="111"/>
    </row>
    <row r="2" spans="1:10" ht="12.95" customHeight="1" x14ac:dyDescent="0.25">
      <c r="A2" s="13"/>
      <c r="B2" s="92"/>
      <c r="C2" s="13"/>
      <c r="D2" s="13"/>
      <c r="E2" s="13"/>
      <c r="F2" s="13"/>
      <c r="G2" s="13"/>
      <c r="H2" s="13"/>
      <c r="I2" s="13"/>
    </row>
    <row r="3" spans="1:10" ht="12.95" customHeight="1" x14ac:dyDescent="0.25">
      <c r="A3" s="5" t="s">
        <v>0</v>
      </c>
      <c r="B3" s="92"/>
      <c r="C3" s="1"/>
      <c r="D3" s="1"/>
      <c r="E3" s="1"/>
      <c r="F3" s="1"/>
      <c r="G3" s="1"/>
      <c r="H3" s="1"/>
      <c r="I3" s="1"/>
    </row>
    <row r="4" spans="1:10" ht="12.95" customHeight="1" x14ac:dyDescent="0.25">
      <c r="A4" s="1" t="s">
        <v>595</v>
      </c>
      <c r="B4" s="92"/>
      <c r="C4" s="1"/>
      <c r="D4" s="1"/>
      <c r="E4" s="1"/>
      <c r="F4" s="1"/>
      <c r="G4" s="1"/>
      <c r="H4" s="1"/>
      <c r="I4" s="1"/>
    </row>
    <row r="5" spans="1:10" ht="12.95" customHeight="1" x14ac:dyDescent="0.25">
      <c r="A5" s="1" t="s">
        <v>1024</v>
      </c>
      <c r="B5" s="92"/>
      <c r="C5" s="1"/>
      <c r="D5" s="1"/>
      <c r="E5" s="1"/>
      <c r="F5" s="1"/>
      <c r="G5" s="1"/>
      <c r="H5" s="1"/>
      <c r="I5" s="1"/>
    </row>
    <row r="6" spans="1:10" ht="12.95" customHeight="1" x14ac:dyDescent="0.25">
      <c r="A6" s="13" t="s">
        <v>1381</v>
      </c>
      <c r="B6" s="92"/>
      <c r="C6" s="13"/>
      <c r="D6" s="13"/>
      <c r="E6" s="13"/>
      <c r="F6" s="13"/>
      <c r="G6" s="13"/>
      <c r="H6" s="13"/>
      <c r="I6" s="13"/>
    </row>
    <row r="7" spans="1:10" ht="12.95" customHeight="1" x14ac:dyDescent="0.25">
      <c r="A7" s="6" t="s">
        <v>1025</v>
      </c>
      <c r="B7" s="92"/>
      <c r="C7" s="1"/>
      <c r="D7" s="1"/>
      <c r="E7" s="1"/>
      <c r="F7" s="1"/>
      <c r="G7" s="1"/>
      <c r="H7" s="1"/>
      <c r="I7" s="1"/>
    </row>
    <row r="8" spans="1:10" ht="12.95" customHeight="1" x14ac:dyDescent="0.25">
      <c r="A8" s="13" t="s">
        <v>1382</v>
      </c>
      <c r="B8" s="92"/>
      <c r="C8" s="13"/>
      <c r="D8" s="13"/>
      <c r="E8" s="13"/>
      <c r="F8" s="13"/>
      <c r="G8" s="13"/>
      <c r="H8" s="13"/>
      <c r="I8" s="13"/>
    </row>
    <row r="9" spans="1:10" ht="12.95" customHeight="1" x14ac:dyDescent="0.25">
      <c r="A9" s="13" t="s">
        <v>1383</v>
      </c>
      <c r="B9" s="92"/>
      <c r="C9" s="13"/>
      <c r="D9" s="13"/>
      <c r="E9" s="13"/>
      <c r="F9" s="13"/>
      <c r="G9" s="13"/>
      <c r="H9" s="13"/>
      <c r="I9" s="13"/>
    </row>
    <row r="10" spans="1:10" ht="12.95" customHeight="1" x14ac:dyDescent="0.25">
      <c r="A10" s="13"/>
      <c r="B10" s="92"/>
      <c r="C10" s="13"/>
      <c r="D10" s="13"/>
      <c r="E10" s="13"/>
      <c r="F10" s="13"/>
      <c r="G10" s="13"/>
      <c r="H10" s="13"/>
      <c r="I10" s="13"/>
    </row>
    <row r="11" spans="1:10" ht="18" customHeight="1" x14ac:dyDescent="0.25">
      <c r="A11" s="13"/>
      <c r="B11" s="92"/>
      <c r="C11" s="13"/>
      <c r="D11" s="13"/>
      <c r="E11" s="36" t="s">
        <v>1026</v>
      </c>
      <c r="F11" s="30"/>
      <c r="G11" s="30"/>
      <c r="H11" s="30"/>
      <c r="I11" s="30"/>
      <c r="J11" s="38"/>
    </row>
    <row r="12" spans="1:10" ht="30" customHeight="1" x14ac:dyDescent="0.25">
      <c r="A12" s="34" t="s">
        <v>1027</v>
      </c>
      <c r="B12" s="34" t="s">
        <v>10</v>
      </c>
      <c r="C12" s="34" t="s">
        <v>1028</v>
      </c>
      <c r="D12" s="34" t="s">
        <v>1029</v>
      </c>
      <c r="E12" s="34" t="s">
        <v>1030</v>
      </c>
      <c r="F12" s="34" t="s">
        <v>1031</v>
      </c>
      <c r="G12" s="34" t="s">
        <v>1032</v>
      </c>
      <c r="H12" s="34" t="s">
        <v>1033</v>
      </c>
      <c r="I12" s="34" t="s">
        <v>1034</v>
      </c>
      <c r="J12" s="39" t="s">
        <v>1398</v>
      </c>
    </row>
    <row r="13" spans="1:10" ht="24.95" customHeight="1" x14ac:dyDescent="0.25">
      <c r="A13" s="24" t="s">
        <v>17</v>
      </c>
    </row>
    <row r="14" spans="1:10" x14ac:dyDescent="0.25">
      <c r="A14" s="4" t="s">
        <v>18</v>
      </c>
      <c r="B14" s="95" t="s">
        <v>22</v>
      </c>
      <c r="C14" s="4" t="s">
        <v>1035</v>
      </c>
      <c r="D14" s="4" t="s">
        <v>1036</v>
      </c>
      <c r="E14" s="4" t="s">
        <v>1035</v>
      </c>
      <c r="F14" s="4" t="s">
        <v>1158</v>
      </c>
      <c r="G14" s="4" t="s">
        <v>1037</v>
      </c>
      <c r="H14" s="4" t="s">
        <v>1038</v>
      </c>
      <c r="I14" s="4" t="s">
        <v>1039</v>
      </c>
      <c r="J14" s="23" t="s">
        <v>1040</v>
      </c>
    </row>
    <row r="15" spans="1:10" x14ac:dyDescent="0.25">
      <c r="A15" s="4" t="s">
        <v>18</v>
      </c>
      <c r="B15" s="95" t="s">
        <v>22</v>
      </c>
      <c r="C15" s="4" t="s">
        <v>1041</v>
      </c>
      <c r="D15" s="4" t="s">
        <v>1042</v>
      </c>
      <c r="E15" s="4" t="s">
        <v>1041</v>
      </c>
      <c r="F15" s="4" t="s">
        <v>1043</v>
      </c>
      <c r="G15" s="4" t="s">
        <v>1044</v>
      </c>
      <c r="H15" s="4" t="s">
        <v>1038</v>
      </c>
      <c r="I15" s="4" t="s">
        <v>1039</v>
      </c>
      <c r="J15" s="23" t="s">
        <v>1040</v>
      </c>
    </row>
    <row r="16" spans="1:10" x14ac:dyDescent="0.25">
      <c r="A16" s="4" t="s">
        <v>18</v>
      </c>
      <c r="B16" s="95" t="s">
        <v>22</v>
      </c>
      <c r="C16" s="4" t="s">
        <v>1041</v>
      </c>
      <c r="D16" s="4" t="s">
        <v>1042</v>
      </c>
      <c r="E16" s="4" t="s">
        <v>1041</v>
      </c>
      <c r="F16" s="4" t="s">
        <v>1043</v>
      </c>
      <c r="G16" s="4" t="s">
        <v>1045</v>
      </c>
      <c r="H16" s="4" t="s">
        <v>1038</v>
      </c>
      <c r="I16" s="4" t="s">
        <v>1039</v>
      </c>
      <c r="J16" s="23" t="s">
        <v>1040</v>
      </c>
    </row>
    <row r="17" spans="1:10" x14ac:dyDescent="0.25">
      <c r="A17" s="4" t="s">
        <v>25</v>
      </c>
      <c r="B17" s="95" t="s">
        <v>22</v>
      </c>
      <c r="C17" s="4" t="s">
        <v>1035</v>
      </c>
      <c r="D17" s="4" t="s">
        <v>1036</v>
      </c>
      <c r="E17" s="4" t="s">
        <v>1035</v>
      </c>
      <c r="F17" s="4" t="s">
        <v>1158</v>
      </c>
      <c r="G17" s="4" t="s">
        <v>1037</v>
      </c>
      <c r="H17" s="4" t="s">
        <v>1038</v>
      </c>
      <c r="I17" s="4" t="s">
        <v>1039</v>
      </c>
      <c r="J17" s="23" t="s">
        <v>1040</v>
      </c>
    </row>
    <row r="18" spans="1:10" x14ac:dyDescent="0.25">
      <c r="A18" s="4" t="s">
        <v>25</v>
      </c>
      <c r="B18" s="95" t="s">
        <v>22</v>
      </c>
      <c r="C18" s="4" t="s">
        <v>1041</v>
      </c>
      <c r="D18" s="4" t="s">
        <v>1042</v>
      </c>
      <c r="E18" s="4" t="s">
        <v>1041</v>
      </c>
      <c r="F18" s="4" t="s">
        <v>1043</v>
      </c>
      <c r="G18" s="4" t="s">
        <v>1044</v>
      </c>
      <c r="H18" s="4" t="s">
        <v>1038</v>
      </c>
      <c r="I18" s="4" t="s">
        <v>1039</v>
      </c>
      <c r="J18" s="23" t="s">
        <v>1040</v>
      </c>
    </row>
    <row r="19" spans="1:10" x14ac:dyDescent="0.25">
      <c r="A19" s="4" t="s">
        <v>25</v>
      </c>
      <c r="B19" s="95" t="s">
        <v>22</v>
      </c>
      <c r="C19" s="4" t="s">
        <v>1041</v>
      </c>
      <c r="D19" s="4" t="s">
        <v>1042</v>
      </c>
      <c r="E19" s="4" t="s">
        <v>1041</v>
      </c>
      <c r="F19" s="4" t="s">
        <v>1043</v>
      </c>
      <c r="G19" s="4" t="s">
        <v>1045</v>
      </c>
      <c r="H19" s="4" t="s">
        <v>1038</v>
      </c>
      <c r="I19" s="4" t="s">
        <v>1039</v>
      </c>
      <c r="J19" s="23" t="s">
        <v>1040</v>
      </c>
    </row>
    <row r="20" spans="1:10" x14ac:dyDescent="0.25">
      <c r="A20" s="4" t="s">
        <v>28</v>
      </c>
      <c r="B20" s="95" t="s">
        <v>22</v>
      </c>
      <c r="C20" s="4" t="s">
        <v>1035</v>
      </c>
      <c r="D20" s="4" t="s">
        <v>1036</v>
      </c>
      <c r="E20" s="4" t="s">
        <v>1035</v>
      </c>
      <c r="F20" s="4" t="s">
        <v>1158</v>
      </c>
      <c r="G20" s="4" t="s">
        <v>1037</v>
      </c>
      <c r="H20" s="4" t="s">
        <v>1038</v>
      </c>
      <c r="I20" s="4" t="s">
        <v>1039</v>
      </c>
      <c r="J20" s="23" t="s">
        <v>1040</v>
      </c>
    </row>
    <row r="21" spans="1:10" x14ac:dyDescent="0.25">
      <c r="A21" s="4" t="s">
        <v>28</v>
      </c>
      <c r="B21" s="95" t="s">
        <v>22</v>
      </c>
      <c r="C21" s="4" t="s">
        <v>1041</v>
      </c>
      <c r="D21" s="4" t="s">
        <v>1042</v>
      </c>
      <c r="E21" s="4" t="s">
        <v>1041</v>
      </c>
      <c r="F21" s="4" t="s">
        <v>1043</v>
      </c>
      <c r="G21" s="4" t="s">
        <v>1044</v>
      </c>
      <c r="H21" s="4" t="s">
        <v>1038</v>
      </c>
      <c r="I21" s="4" t="s">
        <v>1039</v>
      </c>
      <c r="J21" s="23" t="s">
        <v>1040</v>
      </c>
    </row>
    <row r="22" spans="1:10" x14ac:dyDescent="0.25">
      <c r="A22" s="4" t="s">
        <v>28</v>
      </c>
      <c r="B22" s="95" t="s">
        <v>22</v>
      </c>
      <c r="C22" s="4" t="s">
        <v>1041</v>
      </c>
      <c r="D22" s="4" t="s">
        <v>1042</v>
      </c>
      <c r="E22" s="4" t="s">
        <v>1041</v>
      </c>
      <c r="F22" s="4" t="s">
        <v>1043</v>
      </c>
      <c r="G22" s="4" t="s">
        <v>1045</v>
      </c>
      <c r="H22" s="4" t="s">
        <v>1038</v>
      </c>
      <c r="I22" s="4" t="s">
        <v>1039</v>
      </c>
      <c r="J22" s="23" t="s">
        <v>1040</v>
      </c>
    </row>
    <row r="23" spans="1:10" x14ac:dyDescent="0.25">
      <c r="A23" s="4" t="s">
        <v>33</v>
      </c>
      <c r="B23" s="95" t="s">
        <v>36</v>
      </c>
      <c r="C23" s="4" t="s">
        <v>1046</v>
      </c>
      <c r="D23" s="4" t="s">
        <v>1047</v>
      </c>
      <c r="E23" s="4" t="s">
        <v>1035</v>
      </c>
      <c r="F23" s="4" t="s">
        <v>1048</v>
      </c>
      <c r="G23" s="4" t="s">
        <v>1037</v>
      </c>
      <c r="H23" s="4" t="s">
        <v>1049</v>
      </c>
      <c r="I23" s="4" t="s">
        <v>1050</v>
      </c>
    </row>
    <row r="24" spans="1:10" x14ac:dyDescent="0.25">
      <c r="A24" s="4" t="s">
        <v>39</v>
      </c>
      <c r="B24" s="95" t="s">
        <v>41</v>
      </c>
      <c r="C24" s="4" t="s">
        <v>1051</v>
      </c>
      <c r="D24" s="4" t="s">
        <v>1052</v>
      </c>
      <c r="E24" s="4" t="s">
        <v>1041</v>
      </c>
      <c r="F24" s="4" t="s">
        <v>1053</v>
      </c>
      <c r="G24" s="4" t="s">
        <v>1054</v>
      </c>
      <c r="H24" s="4" t="s">
        <v>1049</v>
      </c>
      <c r="I24" s="4" t="s">
        <v>1039</v>
      </c>
    </row>
    <row r="25" spans="1:10" x14ac:dyDescent="0.25">
      <c r="A25" s="4" t="s">
        <v>43</v>
      </c>
      <c r="B25" s="95" t="s">
        <v>62</v>
      </c>
      <c r="C25" s="4" t="s">
        <v>1055</v>
      </c>
      <c r="D25" s="4" t="s">
        <v>1056</v>
      </c>
      <c r="E25" s="4" t="s">
        <v>86</v>
      </c>
      <c r="F25" s="4" t="s">
        <v>1057</v>
      </c>
      <c r="G25" s="4" t="s">
        <v>1037</v>
      </c>
      <c r="H25" s="4" t="s">
        <v>1058</v>
      </c>
      <c r="I25" s="4" t="s">
        <v>1039</v>
      </c>
      <c r="J25" s="23" t="s">
        <v>1040</v>
      </c>
    </row>
    <row r="26" spans="1:10" x14ac:dyDescent="0.25">
      <c r="A26" s="4" t="s">
        <v>43</v>
      </c>
      <c r="B26" s="95" t="s">
        <v>62</v>
      </c>
      <c r="C26" s="4" t="s">
        <v>1055</v>
      </c>
      <c r="D26" s="4" t="s">
        <v>1056</v>
      </c>
      <c r="E26" s="4" t="s">
        <v>86</v>
      </c>
      <c r="F26" s="4" t="s">
        <v>1057</v>
      </c>
      <c r="G26" s="4" t="s">
        <v>1037</v>
      </c>
      <c r="H26" s="4" t="s">
        <v>1038</v>
      </c>
      <c r="I26" s="4" t="s">
        <v>1039</v>
      </c>
      <c r="J26" s="23" t="s">
        <v>1040</v>
      </c>
    </row>
    <row r="27" spans="1:10" x14ac:dyDescent="0.25">
      <c r="A27" s="4" t="s">
        <v>43</v>
      </c>
      <c r="B27" s="95" t="s">
        <v>62</v>
      </c>
      <c r="C27" s="4" t="s">
        <v>1059</v>
      </c>
      <c r="D27" s="4" t="s">
        <v>1060</v>
      </c>
      <c r="E27" s="4" t="s">
        <v>86</v>
      </c>
      <c r="F27" s="4" t="s">
        <v>1057</v>
      </c>
      <c r="G27" s="4" t="s">
        <v>1037</v>
      </c>
      <c r="H27" s="4" t="s">
        <v>1038</v>
      </c>
      <c r="I27" s="4" t="s">
        <v>1039</v>
      </c>
      <c r="J27" s="23" t="s">
        <v>1040</v>
      </c>
    </row>
    <row r="28" spans="1:10" x14ac:dyDescent="0.25">
      <c r="A28" s="4" t="s">
        <v>43</v>
      </c>
      <c r="B28" s="95" t="s">
        <v>62</v>
      </c>
      <c r="C28" s="4" t="s">
        <v>1061</v>
      </c>
      <c r="D28" s="4" t="s">
        <v>1062</v>
      </c>
      <c r="E28" s="4" t="s">
        <v>1061</v>
      </c>
      <c r="F28" s="4" t="s">
        <v>1063</v>
      </c>
      <c r="G28" s="4" t="s">
        <v>1054</v>
      </c>
      <c r="H28" s="4" t="s">
        <v>1038</v>
      </c>
      <c r="I28" s="4" t="s">
        <v>1039</v>
      </c>
      <c r="J28" s="23" t="s">
        <v>1040</v>
      </c>
    </row>
    <row r="29" spans="1:10" x14ac:dyDescent="0.25">
      <c r="A29" s="4" t="s">
        <v>43</v>
      </c>
      <c r="B29" s="95" t="s">
        <v>62</v>
      </c>
      <c r="C29" s="4" t="s">
        <v>1061</v>
      </c>
      <c r="D29" s="4" t="s">
        <v>1062</v>
      </c>
      <c r="E29" s="4" t="s">
        <v>1061</v>
      </c>
      <c r="F29" s="4" t="s">
        <v>1063</v>
      </c>
      <c r="G29" s="4" t="s">
        <v>1064</v>
      </c>
      <c r="H29" s="4" t="s">
        <v>1038</v>
      </c>
      <c r="I29" s="4" t="s">
        <v>1039</v>
      </c>
      <c r="J29" s="23" t="s">
        <v>1040</v>
      </c>
    </row>
    <row r="30" spans="1:10" x14ac:dyDescent="0.25">
      <c r="A30" s="4" t="s">
        <v>43</v>
      </c>
      <c r="B30" s="95" t="s">
        <v>944</v>
      </c>
      <c r="C30" s="4" t="s">
        <v>1041</v>
      </c>
      <c r="D30" s="4" t="s">
        <v>1042</v>
      </c>
      <c r="E30" s="4" t="s">
        <v>1041</v>
      </c>
      <c r="F30" s="4" t="s">
        <v>1065</v>
      </c>
      <c r="G30" s="4" t="s">
        <v>1037</v>
      </c>
      <c r="H30" s="4" t="s">
        <v>1058</v>
      </c>
      <c r="I30" s="4" t="s">
        <v>1039</v>
      </c>
      <c r="J30" s="23" t="s">
        <v>1040</v>
      </c>
    </row>
    <row r="31" spans="1:10" x14ac:dyDescent="0.25">
      <c r="A31" s="4" t="s">
        <v>43</v>
      </c>
      <c r="B31" s="95" t="s">
        <v>944</v>
      </c>
      <c r="C31" s="4" t="s">
        <v>1041</v>
      </c>
      <c r="D31" s="4" t="s">
        <v>1042</v>
      </c>
      <c r="E31" s="4" t="s">
        <v>1041</v>
      </c>
      <c r="F31" s="4" t="s">
        <v>1063</v>
      </c>
      <c r="G31" s="4" t="s">
        <v>1037</v>
      </c>
      <c r="H31" s="4" t="s">
        <v>1049</v>
      </c>
      <c r="I31" s="4" t="s">
        <v>1039</v>
      </c>
      <c r="J31" s="23" t="s">
        <v>1040</v>
      </c>
    </row>
    <row r="32" spans="1:10" x14ac:dyDescent="0.25">
      <c r="A32" s="4" t="s">
        <v>43</v>
      </c>
      <c r="B32" s="95" t="s">
        <v>62</v>
      </c>
      <c r="C32" s="4" t="s">
        <v>1041</v>
      </c>
      <c r="D32" s="4" t="s">
        <v>1042</v>
      </c>
      <c r="E32" s="4" t="s">
        <v>1041</v>
      </c>
      <c r="F32" s="4" t="s">
        <v>1063</v>
      </c>
      <c r="G32" s="4" t="s">
        <v>1054</v>
      </c>
      <c r="H32" s="4" t="s">
        <v>1038</v>
      </c>
      <c r="I32" s="4" t="s">
        <v>1039</v>
      </c>
      <c r="J32" s="23" t="s">
        <v>1040</v>
      </c>
    </row>
    <row r="33" spans="1:10" x14ac:dyDescent="0.25">
      <c r="A33" s="4" t="s">
        <v>43</v>
      </c>
      <c r="B33" s="95" t="s">
        <v>62</v>
      </c>
      <c r="C33" s="4" t="s">
        <v>1041</v>
      </c>
      <c r="D33" s="4" t="s">
        <v>1042</v>
      </c>
      <c r="E33" s="4" t="s">
        <v>1041</v>
      </c>
      <c r="F33" s="4" t="s">
        <v>1063</v>
      </c>
      <c r="G33" s="4" t="s">
        <v>1064</v>
      </c>
      <c r="H33" s="4" t="s">
        <v>1038</v>
      </c>
      <c r="I33" s="4" t="s">
        <v>1039</v>
      </c>
      <c r="J33" s="23" t="s">
        <v>1040</v>
      </c>
    </row>
    <row r="34" spans="1:10" x14ac:dyDescent="0.25">
      <c r="A34" s="4" t="s">
        <v>49</v>
      </c>
      <c r="B34" s="95" t="s">
        <v>52</v>
      </c>
      <c r="C34" s="4" t="s">
        <v>52</v>
      </c>
      <c r="D34" s="4" t="s">
        <v>1066</v>
      </c>
      <c r="E34" s="4" t="s">
        <v>1067</v>
      </c>
      <c r="F34" s="4" t="s">
        <v>762</v>
      </c>
      <c r="G34" s="4" t="s">
        <v>1037</v>
      </c>
      <c r="H34" s="4" t="s">
        <v>1049</v>
      </c>
      <c r="I34" s="4" t="s">
        <v>1039</v>
      </c>
    </row>
    <row r="35" spans="1:10" x14ac:dyDescent="0.25">
      <c r="A35" s="4" t="s">
        <v>54</v>
      </c>
      <c r="B35" s="95" t="s">
        <v>22</v>
      </c>
      <c r="C35" s="4" t="s">
        <v>1035</v>
      </c>
      <c r="D35" s="4" t="s">
        <v>1036</v>
      </c>
      <c r="E35" s="4" t="s">
        <v>1035</v>
      </c>
      <c r="F35" s="4" t="s">
        <v>1158</v>
      </c>
      <c r="G35" s="4" t="s">
        <v>1037</v>
      </c>
      <c r="H35" s="4" t="s">
        <v>1038</v>
      </c>
      <c r="I35" s="4" t="s">
        <v>1039</v>
      </c>
      <c r="J35" s="23" t="s">
        <v>1040</v>
      </c>
    </row>
    <row r="36" spans="1:10" x14ac:dyDescent="0.25">
      <c r="A36" s="4" t="s">
        <v>54</v>
      </c>
      <c r="B36" s="95" t="s">
        <v>22</v>
      </c>
      <c r="C36" s="4" t="s">
        <v>1041</v>
      </c>
      <c r="D36" s="4" t="s">
        <v>1042</v>
      </c>
      <c r="E36" s="4" t="s">
        <v>1041</v>
      </c>
      <c r="F36" s="4" t="s">
        <v>1043</v>
      </c>
      <c r="G36" s="4" t="s">
        <v>1044</v>
      </c>
      <c r="H36" s="4" t="s">
        <v>1038</v>
      </c>
      <c r="I36" s="4" t="s">
        <v>1039</v>
      </c>
      <c r="J36" s="23" t="s">
        <v>1040</v>
      </c>
    </row>
    <row r="37" spans="1:10" x14ac:dyDescent="0.25">
      <c r="A37" s="4" t="s">
        <v>54</v>
      </c>
      <c r="B37" s="95" t="s">
        <v>22</v>
      </c>
      <c r="C37" s="4" t="s">
        <v>1041</v>
      </c>
      <c r="D37" s="4" t="s">
        <v>1042</v>
      </c>
      <c r="E37" s="4" t="s">
        <v>1041</v>
      </c>
      <c r="F37" s="4" t="s">
        <v>1043</v>
      </c>
      <c r="G37" s="4" t="s">
        <v>1045</v>
      </c>
      <c r="H37" s="4" t="s">
        <v>1038</v>
      </c>
      <c r="I37" s="4" t="s">
        <v>1039</v>
      </c>
      <c r="J37" s="23" t="s">
        <v>1040</v>
      </c>
    </row>
    <row r="38" spans="1:10" x14ac:dyDescent="0.25">
      <c r="A38" s="4" t="s">
        <v>57</v>
      </c>
      <c r="B38" s="95" t="s">
        <v>52</v>
      </c>
      <c r="C38" s="4" t="s">
        <v>52</v>
      </c>
      <c r="D38" s="4" t="s">
        <v>1066</v>
      </c>
      <c r="E38" s="4" t="s">
        <v>1067</v>
      </c>
      <c r="F38" s="4" t="s">
        <v>762</v>
      </c>
      <c r="G38" s="4" t="s">
        <v>1037</v>
      </c>
      <c r="H38" s="4" t="s">
        <v>1049</v>
      </c>
      <c r="I38" s="4" t="s">
        <v>1039</v>
      </c>
    </row>
    <row r="39" spans="1:10" x14ac:dyDescent="0.25">
      <c r="A39" s="4" t="s">
        <v>57</v>
      </c>
      <c r="B39" s="95" t="s">
        <v>78</v>
      </c>
      <c r="C39" s="4" t="s">
        <v>78</v>
      </c>
      <c r="D39" s="4" t="s">
        <v>1068</v>
      </c>
      <c r="E39" s="4" t="s">
        <v>1041</v>
      </c>
      <c r="F39" s="4" t="s">
        <v>1043</v>
      </c>
      <c r="G39" s="4" t="s">
        <v>1054</v>
      </c>
      <c r="H39" s="4" t="s">
        <v>1049</v>
      </c>
      <c r="I39" s="4" t="s">
        <v>1039</v>
      </c>
    </row>
    <row r="40" spans="1:10" x14ac:dyDescent="0.25">
      <c r="A40" s="4" t="s">
        <v>60</v>
      </c>
      <c r="B40" s="95" t="s">
        <v>62</v>
      </c>
      <c r="C40" s="4" t="s">
        <v>1055</v>
      </c>
      <c r="D40" s="4" t="s">
        <v>1056</v>
      </c>
      <c r="E40" s="4" t="s">
        <v>86</v>
      </c>
      <c r="F40" s="4" t="s">
        <v>1057</v>
      </c>
      <c r="G40" s="4" t="s">
        <v>1037</v>
      </c>
      <c r="H40" s="4" t="s">
        <v>1038</v>
      </c>
      <c r="I40" s="4" t="s">
        <v>1039</v>
      </c>
      <c r="J40" s="23" t="s">
        <v>1040</v>
      </c>
    </row>
    <row r="41" spans="1:10" x14ac:dyDescent="0.25">
      <c r="A41" s="4" t="s">
        <v>60</v>
      </c>
      <c r="B41" s="95" t="s">
        <v>62</v>
      </c>
      <c r="C41" s="4" t="s">
        <v>1059</v>
      </c>
      <c r="D41" s="4" t="s">
        <v>1060</v>
      </c>
      <c r="E41" s="4" t="s">
        <v>86</v>
      </c>
      <c r="F41" s="4" t="s">
        <v>1057</v>
      </c>
      <c r="G41" s="4" t="s">
        <v>1037</v>
      </c>
      <c r="H41" s="4" t="s">
        <v>1038</v>
      </c>
      <c r="I41" s="4" t="s">
        <v>1039</v>
      </c>
      <c r="J41" s="23" t="s">
        <v>1040</v>
      </c>
    </row>
    <row r="42" spans="1:10" x14ac:dyDescent="0.25">
      <c r="A42" s="4" t="s">
        <v>60</v>
      </c>
      <c r="B42" s="95" t="s">
        <v>62</v>
      </c>
      <c r="C42" s="4" t="s">
        <v>1061</v>
      </c>
      <c r="D42" s="4" t="s">
        <v>1062</v>
      </c>
      <c r="E42" s="4" t="s">
        <v>1061</v>
      </c>
      <c r="F42" s="4" t="s">
        <v>1063</v>
      </c>
      <c r="G42" s="4" t="s">
        <v>1054</v>
      </c>
      <c r="H42" s="4" t="s">
        <v>1038</v>
      </c>
      <c r="I42" s="4" t="s">
        <v>1039</v>
      </c>
      <c r="J42" s="23" t="s">
        <v>1040</v>
      </c>
    </row>
    <row r="43" spans="1:10" x14ac:dyDescent="0.25">
      <c r="A43" s="4" t="s">
        <v>60</v>
      </c>
      <c r="B43" s="95" t="s">
        <v>62</v>
      </c>
      <c r="C43" s="4" t="s">
        <v>1061</v>
      </c>
      <c r="D43" s="4" t="s">
        <v>1062</v>
      </c>
      <c r="E43" s="4" t="s">
        <v>1061</v>
      </c>
      <c r="F43" s="4" t="s">
        <v>1063</v>
      </c>
      <c r="G43" s="4" t="s">
        <v>1064</v>
      </c>
      <c r="H43" s="4" t="s">
        <v>1038</v>
      </c>
      <c r="I43" s="4" t="s">
        <v>1039</v>
      </c>
      <c r="J43" s="23" t="s">
        <v>1040</v>
      </c>
    </row>
    <row r="44" spans="1:10" x14ac:dyDescent="0.25">
      <c r="A44" s="4" t="s">
        <v>60</v>
      </c>
      <c r="B44" s="95" t="s">
        <v>62</v>
      </c>
      <c r="C44" s="4" t="s">
        <v>1041</v>
      </c>
      <c r="D44" s="4" t="s">
        <v>1042</v>
      </c>
      <c r="E44" s="4" t="s">
        <v>1041</v>
      </c>
      <c r="F44" s="4" t="s">
        <v>1063</v>
      </c>
      <c r="G44" s="4" t="s">
        <v>1054</v>
      </c>
      <c r="H44" s="4" t="s">
        <v>1038</v>
      </c>
      <c r="I44" s="4" t="s">
        <v>1039</v>
      </c>
      <c r="J44" s="23" t="s">
        <v>1040</v>
      </c>
    </row>
    <row r="45" spans="1:10" x14ac:dyDescent="0.25">
      <c r="A45" s="4" t="s">
        <v>60</v>
      </c>
      <c r="B45" s="95" t="s">
        <v>62</v>
      </c>
      <c r="C45" s="4" t="s">
        <v>1041</v>
      </c>
      <c r="D45" s="4" t="s">
        <v>1042</v>
      </c>
      <c r="E45" s="4" t="s">
        <v>1041</v>
      </c>
      <c r="F45" s="4" t="s">
        <v>1063</v>
      </c>
      <c r="G45" s="4" t="s">
        <v>1064</v>
      </c>
      <c r="H45" s="4" t="s">
        <v>1038</v>
      </c>
      <c r="I45" s="4" t="s">
        <v>1039</v>
      </c>
      <c r="J45" s="23" t="s">
        <v>1040</v>
      </c>
    </row>
    <row r="46" spans="1:10" x14ac:dyDescent="0.25">
      <c r="A46" s="4" t="s">
        <v>64</v>
      </c>
      <c r="B46" s="95" t="s">
        <v>22</v>
      </c>
      <c r="C46" s="4" t="s">
        <v>1035</v>
      </c>
      <c r="D46" s="4" t="s">
        <v>1036</v>
      </c>
      <c r="E46" s="4" t="s">
        <v>1035</v>
      </c>
      <c r="F46" s="4" t="s">
        <v>1158</v>
      </c>
      <c r="G46" s="4" t="s">
        <v>1037</v>
      </c>
      <c r="H46" s="4" t="s">
        <v>1038</v>
      </c>
      <c r="I46" s="4" t="s">
        <v>1039</v>
      </c>
      <c r="J46" s="23" t="s">
        <v>1040</v>
      </c>
    </row>
    <row r="47" spans="1:10" x14ac:dyDescent="0.25">
      <c r="A47" s="4" t="s">
        <v>64</v>
      </c>
      <c r="B47" s="95" t="s">
        <v>22</v>
      </c>
      <c r="C47" s="4" t="s">
        <v>1041</v>
      </c>
      <c r="D47" s="4" t="s">
        <v>1042</v>
      </c>
      <c r="E47" s="4" t="s">
        <v>1041</v>
      </c>
      <c r="F47" s="4" t="s">
        <v>1043</v>
      </c>
      <c r="G47" s="4" t="s">
        <v>1044</v>
      </c>
      <c r="H47" s="4" t="s">
        <v>1038</v>
      </c>
      <c r="I47" s="4" t="s">
        <v>1039</v>
      </c>
      <c r="J47" s="23" t="s">
        <v>1040</v>
      </c>
    </row>
    <row r="48" spans="1:10" x14ac:dyDescent="0.25">
      <c r="A48" s="4" t="s">
        <v>64</v>
      </c>
      <c r="B48" s="95" t="s">
        <v>22</v>
      </c>
      <c r="C48" s="4" t="s">
        <v>1041</v>
      </c>
      <c r="D48" s="4" t="s">
        <v>1042</v>
      </c>
      <c r="E48" s="4" t="s">
        <v>1041</v>
      </c>
      <c r="F48" s="4" t="s">
        <v>1043</v>
      </c>
      <c r="G48" s="4" t="s">
        <v>1045</v>
      </c>
      <c r="H48" s="4" t="s">
        <v>1038</v>
      </c>
      <c r="I48" s="4" t="s">
        <v>1039</v>
      </c>
      <c r="J48" s="23" t="s">
        <v>1040</v>
      </c>
    </row>
    <row r="49" spans="1:10" x14ac:dyDescent="0.25">
      <c r="A49" s="4" t="s">
        <v>67</v>
      </c>
      <c r="B49" s="95" t="s">
        <v>69</v>
      </c>
      <c r="C49" s="4" t="s">
        <v>1041</v>
      </c>
      <c r="D49" s="4" t="s">
        <v>1042</v>
      </c>
      <c r="E49" s="4" t="s">
        <v>1041</v>
      </c>
      <c r="F49" s="4" t="s">
        <v>1043</v>
      </c>
      <c r="G49" s="4" t="s">
        <v>1069</v>
      </c>
      <c r="H49" s="4" t="s">
        <v>1070</v>
      </c>
      <c r="I49" s="4" t="s">
        <v>1039</v>
      </c>
      <c r="J49" s="23" t="s">
        <v>1040</v>
      </c>
    </row>
    <row r="50" spans="1:10" x14ac:dyDescent="0.25">
      <c r="A50" s="4" t="s">
        <v>71</v>
      </c>
      <c r="B50" s="95" t="s">
        <v>73</v>
      </c>
      <c r="C50" s="4" t="s">
        <v>231</v>
      </c>
      <c r="D50" s="4" t="s">
        <v>1047</v>
      </c>
      <c r="E50" s="4" t="s">
        <v>1071</v>
      </c>
      <c r="F50" s="4" t="s">
        <v>1072</v>
      </c>
      <c r="G50" s="4" t="s">
        <v>1064</v>
      </c>
      <c r="H50" s="4" t="s">
        <v>1049</v>
      </c>
      <c r="I50" s="4" t="s">
        <v>1050</v>
      </c>
    </row>
    <row r="51" spans="1:10" x14ac:dyDescent="0.25">
      <c r="A51" s="4" t="s">
        <v>75</v>
      </c>
      <c r="B51" s="95" t="s">
        <v>78</v>
      </c>
      <c r="C51" s="4" t="s">
        <v>78</v>
      </c>
      <c r="D51" s="4" t="s">
        <v>1066</v>
      </c>
      <c r="E51" s="4" t="s">
        <v>1041</v>
      </c>
      <c r="F51" s="4" t="s">
        <v>1043</v>
      </c>
      <c r="G51" s="4" t="s">
        <v>1054</v>
      </c>
      <c r="H51" s="4" t="s">
        <v>1049</v>
      </c>
      <c r="I51" s="4" t="s">
        <v>1039</v>
      </c>
    </row>
    <row r="52" spans="1:10" x14ac:dyDescent="0.25">
      <c r="A52" s="4" t="s">
        <v>80</v>
      </c>
      <c r="B52" s="95" t="s">
        <v>22</v>
      </c>
      <c r="C52" s="4" t="s">
        <v>1035</v>
      </c>
      <c r="D52" s="4" t="s">
        <v>1036</v>
      </c>
      <c r="E52" s="4" t="s">
        <v>1035</v>
      </c>
      <c r="F52" s="4" t="s">
        <v>1158</v>
      </c>
      <c r="G52" s="4" t="s">
        <v>1037</v>
      </c>
      <c r="H52" s="4" t="s">
        <v>1038</v>
      </c>
      <c r="I52" s="4" t="s">
        <v>1039</v>
      </c>
      <c r="J52" s="23" t="s">
        <v>1040</v>
      </c>
    </row>
    <row r="53" spans="1:10" x14ac:dyDescent="0.25">
      <c r="A53" s="4" t="s">
        <v>80</v>
      </c>
      <c r="B53" s="95" t="s">
        <v>22</v>
      </c>
      <c r="C53" s="4" t="s">
        <v>1041</v>
      </c>
      <c r="D53" s="4" t="s">
        <v>1042</v>
      </c>
      <c r="E53" s="4" t="s">
        <v>1041</v>
      </c>
      <c r="F53" s="4" t="s">
        <v>1043</v>
      </c>
      <c r="G53" s="4" t="s">
        <v>1044</v>
      </c>
      <c r="H53" s="4" t="s">
        <v>1038</v>
      </c>
      <c r="I53" s="4" t="s">
        <v>1039</v>
      </c>
      <c r="J53" s="23" t="s">
        <v>1040</v>
      </c>
    </row>
    <row r="54" spans="1:10" x14ac:dyDescent="0.25">
      <c r="A54" s="4" t="s">
        <v>80</v>
      </c>
      <c r="B54" s="95" t="s">
        <v>22</v>
      </c>
      <c r="C54" s="4" t="s">
        <v>1041</v>
      </c>
      <c r="D54" s="4" t="s">
        <v>1042</v>
      </c>
      <c r="E54" s="4" t="s">
        <v>1041</v>
      </c>
      <c r="F54" s="4" t="s">
        <v>1043</v>
      </c>
      <c r="G54" s="4" t="s">
        <v>1045</v>
      </c>
      <c r="H54" s="4" t="s">
        <v>1038</v>
      </c>
      <c r="I54" s="4" t="s">
        <v>1039</v>
      </c>
      <c r="J54" s="23" t="s">
        <v>1040</v>
      </c>
    </row>
    <row r="55" spans="1:10" x14ac:dyDescent="0.25">
      <c r="A55" s="4" t="s">
        <v>84</v>
      </c>
      <c r="B55" s="95" t="s">
        <v>87</v>
      </c>
      <c r="C55" s="4" t="s">
        <v>231</v>
      </c>
      <c r="D55" s="4" t="s">
        <v>1047</v>
      </c>
      <c r="E55" s="4" t="s">
        <v>1071</v>
      </c>
      <c r="F55" s="4" t="s">
        <v>1072</v>
      </c>
      <c r="G55" s="4" t="s">
        <v>1064</v>
      </c>
      <c r="H55" s="4" t="s">
        <v>1049</v>
      </c>
      <c r="I55" s="4" t="s">
        <v>1050</v>
      </c>
    </row>
    <row r="56" spans="1:10" x14ac:dyDescent="0.25">
      <c r="A56" s="4" t="s">
        <v>90</v>
      </c>
      <c r="B56" s="95" t="s">
        <v>78</v>
      </c>
      <c r="C56" s="4" t="s">
        <v>78</v>
      </c>
      <c r="D56" s="4" t="s">
        <v>1066</v>
      </c>
      <c r="E56" s="4" t="s">
        <v>1041</v>
      </c>
      <c r="F56" s="4" t="s">
        <v>1043</v>
      </c>
      <c r="G56" s="4" t="s">
        <v>1073</v>
      </c>
      <c r="H56" s="4" t="s">
        <v>1049</v>
      </c>
      <c r="I56" s="4" t="s">
        <v>1039</v>
      </c>
    </row>
    <row r="57" spans="1:10" x14ac:dyDescent="0.25">
      <c r="A57" s="4" t="s">
        <v>97</v>
      </c>
      <c r="B57" s="95" t="s">
        <v>22</v>
      </c>
      <c r="C57" s="4" t="s">
        <v>1035</v>
      </c>
      <c r="D57" s="4" t="s">
        <v>1036</v>
      </c>
      <c r="E57" s="4" t="s">
        <v>1035</v>
      </c>
      <c r="F57" s="4" t="s">
        <v>1158</v>
      </c>
      <c r="G57" s="4" t="s">
        <v>1037</v>
      </c>
      <c r="H57" s="4" t="s">
        <v>1038</v>
      </c>
      <c r="I57" s="4" t="s">
        <v>1039</v>
      </c>
      <c r="J57" s="23" t="s">
        <v>1040</v>
      </c>
    </row>
    <row r="58" spans="1:10" x14ac:dyDescent="0.25">
      <c r="A58" s="4" t="s">
        <v>97</v>
      </c>
      <c r="B58" s="95" t="s">
        <v>22</v>
      </c>
      <c r="C58" s="4" t="s">
        <v>1041</v>
      </c>
      <c r="D58" s="4" t="s">
        <v>1042</v>
      </c>
      <c r="E58" s="4" t="s">
        <v>1041</v>
      </c>
      <c r="F58" s="4" t="s">
        <v>1043</v>
      </c>
      <c r="G58" s="4" t="s">
        <v>1044</v>
      </c>
      <c r="H58" s="4" t="s">
        <v>1038</v>
      </c>
      <c r="I58" s="4" t="s">
        <v>1039</v>
      </c>
      <c r="J58" s="23" t="s">
        <v>1040</v>
      </c>
    </row>
    <row r="59" spans="1:10" x14ac:dyDescent="0.25">
      <c r="A59" s="4" t="s">
        <v>97</v>
      </c>
      <c r="B59" s="95" t="s">
        <v>22</v>
      </c>
      <c r="C59" s="4" t="s">
        <v>1041</v>
      </c>
      <c r="D59" s="4" t="s">
        <v>1042</v>
      </c>
      <c r="E59" s="4" t="s">
        <v>1041</v>
      </c>
      <c r="F59" s="4" t="s">
        <v>1043</v>
      </c>
      <c r="G59" s="4" t="s">
        <v>1045</v>
      </c>
      <c r="H59" s="4" t="s">
        <v>1038</v>
      </c>
      <c r="I59" s="4" t="s">
        <v>1039</v>
      </c>
      <c r="J59" s="23" t="s">
        <v>1040</v>
      </c>
    </row>
    <row r="60" spans="1:10" x14ac:dyDescent="0.25">
      <c r="A60" s="4" t="s">
        <v>94</v>
      </c>
      <c r="B60" s="95" t="s">
        <v>96</v>
      </c>
      <c r="C60" s="4" t="s">
        <v>231</v>
      </c>
      <c r="D60" s="4" t="s">
        <v>1047</v>
      </c>
      <c r="E60" s="4" t="s">
        <v>1071</v>
      </c>
      <c r="F60" s="4" t="s">
        <v>1072</v>
      </c>
      <c r="G60" s="4" t="s">
        <v>1064</v>
      </c>
      <c r="H60" s="4" t="s">
        <v>1049</v>
      </c>
      <c r="I60" s="4" t="s">
        <v>1039</v>
      </c>
    </row>
    <row r="61" spans="1:10" x14ac:dyDescent="0.25">
      <c r="A61" s="4" t="s">
        <v>99</v>
      </c>
      <c r="B61" s="95" t="s">
        <v>69</v>
      </c>
      <c r="C61" s="4" t="s">
        <v>1041</v>
      </c>
      <c r="D61" s="4" t="s">
        <v>1042</v>
      </c>
      <c r="E61" s="4" t="s">
        <v>1041</v>
      </c>
      <c r="F61" s="4" t="s">
        <v>1043</v>
      </c>
      <c r="G61" s="4" t="s">
        <v>1069</v>
      </c>
      <c r="H61" s="4" t="s">
        <v>1074</v>
      </c>
      <c r="I61" s="4" t="s">
        <v>1039</v>
      </c>
      <c r="J61" s="23" t="s">
        <v>1040</v>
      </c>
    </row>
    <row r="62" spans="1:10" x14ac:dyDescent="0.25">
      <c r="A62" s="4" t="s">
        <v>102</v>
      </c>
      <c r="B62" s="95" t="s">
        <v>62</v>
      </c>
      <c r="C62" s="4" t="s">
        <v>1059</v>
      </c>
      <c r="D62" s="4" t="s">
        <v>1060</v>
      </c>
      <c r="E62" s="4" t="s">
        <v>86</v>
      </c>
      <c r="F62" s="4" t="s">
        <v>1057</v>
      </c>
      <c r="G62" s="4" t="s">
        <v>1037</v>
      </c>
      <c r="H62" s="4" t="s">
        <v>1038</v>
      </c>
      <c r="I62" s="4" t="s">
        <v>1039</v>
      </c>
      <c r="J62" s="23" t="s">
        <v>1040</v>
      </c>
    </row>
    <row r="63" spans="1:10" x14ac:dyDescent="0.25">
      <c r="A63" s="4" t="s">
        <v>102</v>
      </c>
      <c r="B63" s="95" t="s">
        <v>62</v>
      </c>
      <c r="C63" s="4" t="s">
        <v>1055</v>
      </c>
      <c r="D63" s="4" t="s">
        <v>1056</v>
      </c>
      <c r="E63" s="4" t="s">
        <v>86</v>
      </c>
      <c r="F63" s="4" t="s">
        <v>1057</v>
      </c>
      <c r="G63" s="4" t="s">
        <v>1037</v>
      </c>
      <c r="H63" s="4" t="s">
        <v>1075</v>
      </c>
      <c r="I63" s="4" t="s">
        <v>1039</v>
      </c>
      <c r="J63" s="23" t="s">
        <v>1040</v>
      </c>
    </row>
    <row r="64" spans="1:10" x14ac:dyDescent="0.25">
      <c r="A64" s="4" t="s">
        <v>102</v>
      </c>
      <c r="B64" s="95" t="s">
        <v>62</v>
      </c>
      <c r="C64" s="4" t="s">
        <v>1061</v>
      </c>
      <c r="D64" s="4" t="s">
        <v>1062</v>
      </c>
      <c r="E64" s="4" t="s">
        <v>1061</v>
      </c>
      <c r="F64" s="4" t="s">
        <v>1063</v>
      </c>
      <c r="G64" s="4" t="s">
        <v>1054</v>
      </c>
      <c r="H64" s="4" t="s">
        <v>1038</v>
      </c>
      <c r="I64" s="4" t="s">
        <v>1039</v>
      </c>
      <c r="J64" s="23" t="s">
        <v>1040</v>
      </c>
    </row>
    <row r="65" spans="1:10" x14ac:dyDescent="0.25">
      <c r="A65" s="4" t="s">
        <v>102</v>
      </c>
      <c r="B65" s="95" t="s">
        <v>62</v>
      </c>
      <c r="C65" s="4" t="s">
        <v>1061</v>
      </c>
      <c r="D65" s="4" t="s">
        <v>1062</v>
      </c>
      <c r="E65" s="4" t="s">
        <v>1061</v>
      </c>
      <c r="F65" s="4" t="s">
        <v>1063</v>
      </c>
      <c r="G65" s="4" t="s">
        <v>1064</v>
      </c>
      <c r="H65" s="4" t="s">
        <v>1038</v>
      </c>
      <c r="I65" s="4" t="s">
        <v>1039</v>
      </c>
      <c r="J65" s="23" t="s">
        <v>1040</v>
      </c>
    </row>
    <row r="66" spans="1:10" x14ac:dyDescent="0.25">
      <c r="A66" s="4" t="s">
        <v>102</v>
      </c>
      <c r="B66" s="95" t="s">
        <v>62</v>
      </c>
      <c r="C66" s="4" t="s">
        <v>1041</v>
      </c>
      <c r="D66" s="4" t="s">
        <v>1042</v>
      </c>
      <c r="E66" s="4" t="s">
        <v>1041</v>
      </c>
      <c r="F66" s="4" t="s">
        <v>1063</v>
      </c>
      <c r="G66" s="4" t="s">
        <v>1054</v>
      </c>
      <c r="H66" s="4" t="s">
        <v>1038</v>
      </c>
      <c r="I66" s="4" t="s">
        <v>1039</v>
      </c>
      <c r="J66" s="23" t="s">
        <v>1040</v>
      </c>
    </row>
    <row r="67" spans="1:10" x14ac:dyDescent="0.25">
      <c r="A67" s="4" t="s">
        <v>102</v>
      </c>
      <c r="B67" s="95" t="s">
        <v>62</v>
      </c>
      <c r="C67" s="4" t="s">
        <v>1041</v>
      </c>
      <c r="D67" s="4" t="s">
        <v>1042</v>
      </c>
      <c r="E67" s="4" t="s">
        <v>1041</v>
      </c>
      <c r="F67" s="4" t="s">
        <v>1063</v>
      </c>
      <c r="G67" s="4" t="s">
        <v>1064</v>
      </c>
      <c r="H67" s="4" t="s">
        <v>1038</v>
      </c>
      <c r="I67" s="4" t="s">
        <v>1039</v>
      </c>
      <c r="J67" s="23" t="s">
        <v>1040</v>
      </c>
    </row>
    <row r="68" spans="1:10" x14ac:dyDescent="0.25">
      <c r="A68" s="4" t="s">
        <v>106</v>
      </c>
      <c r="B68" s="95" t="s">
        <v>69</v>
      </c>
      <c r="C68" s="4" t="s">
        <v>1041</v>
      </c>
      <c r="D68" s="4" t="s">
        <v>1042</v>
      </c>
      <c r="E68" s="4" t="s">
        <v>1041</v>
      </c>
      <c r="F68" s="4" t="s">
        <v>1043</v>
      </c>
      <c r="G68" s="4" t="s">
        <v>1069</v>
      </c>
      <c r="H68" s="4" t="s">
        <v>1070</v>
      </c>
      <c r="I68" s="4" t="s">
        <v>1039</v>
      </c>
      <c r="J68" s="23" t="s">
        <v>1040</v>
      </c>
    </row>
    <row r="69" spans="1:10" x14ac:dyDescent="0.25">
      <c r="A69" s="4" t="s">
        <v>108</v>
      </c>
      <c r="B69" s="95" t="s">
        <v>69</v>
      </c>
      <c r="C69" s="4" t="s">
        <v>1041</v>
      </c>
      <c r="D69" s="4" t="s">
        <v>1042</v>
      </c>
      <c r="E69" s="4" t="s">
        <v>1041</v>
      </c>
      <c r="F69" s="4" t="s">
        <v>1043</v>
      </c>
      <c r="G69" s="4" t="s">
        <v>1069</v>
      </c>
      <c r="H69" s="4" t="s">
        <v>1070</v>
      </c>
      <c r="I69" s="4" t="s">
        <v>1039</v>
      </c>
      <c r="J69" s="23" t="s">
        <v>1040</v>
      </c>
    </row>
    <row r="70" spans="1:10" x14ac:dyDescent="0.25">
      <c r="A70" s="4" t="s">
        <v>110</v>
      </c>
      <c r="B70" s="95" t="s">
        <v>22</v>
      </c>
      <c r="C70" s="4" t="s">
        <v>1035</v>
      </c>
      <c r="D70" s="4" t="s">
        <v>1036</v>
      </c>
      <c r="E70" s="4" t="s">
        <v>1035</v>
      </c>
      <c r="F70" s="4" t="s">
        <v>1158</v>
      </c>
      <c r="G70" s="4" t="s">
        <v>1037</v>
      </c>
      <c r="H70" s="4" t="s">
        <v>1038</v>
      </c>
      <c r="I70" s="4" t="s">
        <v>1039</v>
      </c>
      <c r="J70" s="23" t="s">
        <v>1040</v>
      </c>
    </row>
    <row r="71" spans="1:10" x14ac:dyDescent="0.25">
      <c r="A71" s="4" t="s">
        <v>110</v>
      </c>
      <c r="B71" s="95" t="s">
        <v>22</v>
      </c>
      <c r="C71" s="4" t="s">
        <v>1041</v>
      </c>
      <c r="D71" s="4" t="s">
        <v>1042</v>
      </c>
      <c r="E71" s="4" t="s">
        <v>1041</v>
      </c>
      <c r="F71" s="4" t="s">
        <v>1043</v>
      </c>
      <c r="G71" s="4" t="s">
        <v>1044</v>
      </c>
      <c r="H71" s="4" t="s">
        <v>1038</v>
      </c>
      <c r="I71" s="4" t="s">
        <v>1039</v>
      </c>
      <c r="J71" s="23" t="s">
        <v>1040</v>
      </c>
    </row>
    <row r="72" spans="1:10" x14ac:dyDescent="0.25">
      <c r="A72" s="4" t="s">
        <v>110</v>
      </c>
      <c r="B72" s="95" t="s">
        <v>22</v>
      </c>
      <c r="C72" s="4" t="s">
        <v>1041</v>
      </c>
      <c r="D72" s="4" t="s">
        <v>1042</v>
      </c>
      <c r="E72" s="4" t="s">
        <v>1041</v>
      </c>
      <c r="F72" s="4" t="s">
        <v>1043</v>
      </c>
      <c r="G72" s="4" t="s">
        <v>1045</v>
      </c>
      <c r="H72" s="4" t="s">
        <v>1038</v>
      </c>
      <c r="I72" s="4" t="s">
        <v>1039</v>
      </c>
      <c r="J72" s="23" t="s">
        <v>1040</v>
      </c>
    </row>
    <row r="73" spans="1:10" x14ac:dyDescent="0.25">
      <c r="A73" s="4" t="s">
        <v>113</v>
      </c>
      <c r="B73" s="95" t="s">
        <v>69</v>
      </c>
      <c r="C73" s="4" t="s">
        <v>1041</v>
      </c>
      <c r="D73" s="4" t="s">
        <v>1042</v>
      </c>
      <c r="E73" s="4" t="s">
        <v>1041</v>
      </c>
      <c r="F73" s="4" t="s">
        <v>1043</v>
      </c>
      <c r="G73" s="4" t="s">
        <v>1069</v>
      </c>
      <c r="H73" s="4" t="s">
        <v>1070</v>
      </c>
      <c r="I73" s="4" t="s">
        <v>1039</v>
      </c>
      <c r="J73" s="23" t="s">
        <v>1040</v>
      </c>
    </row>
    <row r="74" spans="1:10" x14ac:dyDescent="0.25">
      <c r="A74" s="4" t="s">
        <v>115</v>
      </c>
      <c r="B74" s="95" t="s">
        <v>73</v>
      </c>
      <c r="C74" s="4" t="s">
        <v>231</v>
      </c>
      <c r="D74" s="4" t="s">
        <v>1047</v>
      </c>
      <c r="E74" s="4" t="s">
        <v>1035</v>
      </c>
      <c r="F74" s="4" t="s">
        <v>1048</v>
      </c>
      <c r="G74" s="4" t="s">
        <v>1037</v>
      </c>
      <c r="H74" s="4" t="s">
        <v>1049</v>
      </c>
      <c r="I74" s="4" t="s">
        <v>1050</v>
      </c>
    </row>
    <row r="75" spans="1:10" x14ac:dyDescent="0.25">
      <c r="A75" s="4" t="s">
        <v>118</v>
      </c>
      <c r="B75" s="95" t="s">
        <v>69</v>
      </c>
      <c r="C75" s="4" t="s">
        <v>1041</v>
      </c>
      <c r="D75" s="4" t="s">
        <v>1042</v>
      </c>
      <c r="E75" s="4" t="s">
        <v>1041</v>
      </c>
      <c r="F75" s="4" t="s">
        <v>1043</v>
      </c>
      <c r="G75" s="4" t="s">
        <v>1069</v>
      </c>
      <c r="H75" s="4" t="s">
        <v>1074</v>
      </c>
      <c r="I75" s="4" t="s">
        <v>1039</v>
      </c>
      <c r="J75" s="23" t="s">
        <v>1040</v>
      </c>
    </row>
    <row r="76" spans="1:10" x14ac:dyDescent="0.25">
      <c r="A76" s="4" t="s">
        <v>118</v>
      </c>
      <c r="B76" s="95" t="s">
        <v>69</v>
      </c>
      <c r="C76" s="4" t="s">
        <v>1041</v>
      </c>
      <c r="D76" s="4" t="s">
        <v>1042</v>
      </c>
      <c r="E76" s="4" t="s">
        <v>1041</v>
      </c>
      <c r="F76" s="4" t="s">
        <v>1043</v>
      </c>
      <c r="G76" s="4" t="s">
        <v>1069</v>
      </c>
      <c r="H76" s="4" t="s">
        <v>1074</v>
      </c>
      <c r="I76" s="4" t="s">
        <v>1039</v>
      </c>
      <c r="J76" s="23" t="s">
        <v>1040</v>
      </c>
    </row>
    <row r="77" spans="1:10" x14ac:dyDescent="0.25">
      <c r="A77" s="4" t="s">
        <v>123</v>
      </c>
      <c r="B77" s="95" t="s">
        <v>22</v>
      </c>
      <c r="C77" s="4" t="s">
        <v>1035</v>
      </c>
      <c r="D77" s="4" t="s">
        <v>1036</v>
      </c>
      <c r="E77" s="4" t="s">
        <v>1035</v>
      </c>
      <c r="F77" s="4" t="s">
        <v>1158</v>
      </c>
      <c r="G77" s="4" t="s">
        <v>1037</v>
      </c>
      <c r="H77" s="4" t="s">
        <v>1038</v>
      </c>
      <c r="I77" s="4" t="s">
        <v>1039</v>
      </c>
      <c r="J77" s="23" t="s">
        <v>1040</v>
      </c>
    </row>
    <row r="78" spans="1:10" x14ac:dyDescent="0.25">
      <c r="A78" s="4" t="s">
        <v>123</v>
      </c>
      <c r="B78" s="95" t="s">
        <v>22</v>
      </c>
      <c r="C78" s="4" t="s">
        <v>1041</v>
      </c>
      <c r="D78" s="4" t="s">
        <v>1042</v>
      </c>
      <c r="E78" s="4" t="s">
        <v>1041</v>
      </c>
      <c r="F78" s="4" t="s">
        <v>1043</v>
      </c>
      <c r="G78" s="4" t="s">
        <v>1069</v>
      </c>
      <c r="H78" s="4" t="s">
        <v>1038</v>
      </c>
      <c r="I78" s="4" t="s">
        <v>1039</v>
      </c>
      <c r="J78" s="23" t="s">
        <v>1040</v>
      </c>
    </row>
    <row r="79" spans="1:10" x14ac:dyDescent="0.25">
      <c r="A79" s="4" t="s">
        <v>127</v>
      </c>
      <c r="B79" s="95" t="s">
        <v>280</v>
      </c>
      <c r="C79" s="4" t="s">
        <v>1076</v>
      </c>
      <c r="D79" s="4" t="s">
        <v>1077</v>
      </c>
      <c r="E79" s="4" t="s">
        <v>1041</v>
      </c>
      <c r="F79" s="4" t="s">
        <v>1043</v>
      </c>
      <c r="G79" s="4" t="s">
        <v>1054</v>
      </c>
      <c r="H79" s="4" t="s">
        <v>1049</v>
      </c>
      <c r="I79" s="4" t="s">
        <v>1050</v>
      </c>
    </row>
    <row r="80" spans="1:10" x14ac:dyDescent="0.25">
      <c r="A80" s="4" t="s">
        <v>131</v>
      </c>
      <c r="B80" s="95" t="s">
        <v>134</v>
      </c>
      <c r="C80" s="4" t="s">
        <v>134</v>
      </c>
      <c r="D80" s="4" t="s">
        <v>1078</v>
      </c>
      <c r="E80" s="4" t="s">
        <v>1035</v>
      </c>
      <c r="F80" s="4" t="s">
        <v>1048</v>
      </c>
      <c r="G80" s="4" t="s">
        <v>1037</v>
      </c>
      <c r="H80" s="4" t="s">
        <v>1079</v>
      </c>
      <c r="I80" s="4" t="s">
        <v>1050</v>
      </c>
    </row>
    <row r="81" spans="1:10" x14ac:dyDescent="0.25">
      <c r="A81" s="27"/>
      <c r="C81" s="27"/>
      <c r="D81" s="27"/>
      <c r="E81" s="27"/>
      <c r="F81" s="27"/>
      <c r="G81" s="27"/>
      <c r="H81" s="27"/>
      <c r="I81" s="27"/>
    </row>
    <row r="82" spans="1:10" x14ac:dyDescent="0.25">
      <c r="A82" s="24" t="s">
        <v>136</v>
      </c>
    </row>
    <row r="83" spans="1:10" x14ac:dyDescent="0.25">
      <c r="A83" s="4" t="s">
        <v>137</v>
      </c>
      <c r="B83" s="95" t="s">
        <v>87</v>
      </c>
      <c r="C83" s="4" t="s">
        <v>231</v>
      </c>
      <c r="D83" s="4" t="s">
        <v>1047</v>
      </c>
      <c r="E83" s="4" t="s">
        <v>1041</v>
      </c>
      <c r="F83" s="4" t="s">
        <v>1043</v>
      </c>
      <c r="G83" s="4" t="s">
        <v>1037</v>
      </c>
      <c r="H83" s="4" t="s">
        <v>1049</v>
      </c>
      <c r="I83" s="4" t="s">
        <v>1039</v>
      </c>
    </row>
    <row r="84" spans="1:10" x14ac:dyDescent="0.25">
      <c r="A84" s="4" t="s">
        <v>137</v>
      </c>
      <c r="B84" s="95" t="s">
        <v>87</v>
      </c>
      <c r="C84" s="4" t="s">
        <v>231</v>
      </c>
      <c r="D84" s="4" t="s">
        <v>1047</v>
      </c>
      <c r="E84" s="4" t="s">
        <v>1041</v>
      </c>
      <c r="F84" s="4" t="s">
        <v>1043</v>
      </c>
      <c r="G84" s="4" t="s">
        <v>1037</v>
      </c>
      <c r="H84" s="4" t="s">
        <v>1049</v>
      </c>
      <c r="I84" s="4" t="s">
        <v>1039</v>
      </c>
    </row>
    <row r="85" spans="1:10" x14ac:dyDescent="0.25">
      <c r="A85" s="4" t="s">
        <v>137</v>
      </c>
      <c r="B85" s="95" t="s">
        <v>87</v>
      </c>
      <c r="C85" s="4" t="s">
        <v>231</v>
      </c>
      <c r="D85" s="4" t="s">
        <v>1047</v>
      </c>
      <c r="E85" s="4" t="s">
        <v>1041</v>
      </c>
      <c r="F85" s="4" t="s">
        <v>1043</v>
      </c>
      <c r="G85" s="4" t="s">
        <v>1037</v>
      </c>
      <c r="H85" s="4" t="s">
        <v>1049</v>
      </c>
      <c r="I85" s="4" t="s">
        <v>1039</v>
      </c>
    </row>
    <row r="86" spans="1:10" x14ac:dyDescent="0.25">
      <c r="A86" s="4" t="s">
        <v>137</v>
      </c>
      <c r="B86" s="95" t="s">
        <v>87</v>
      </c>
      <c r="C86" s="4" t="s">
        <v>231</v>
      </c>
      <c r="D86" s="4" t="s">
        <v>1047</v>
      </c>
      <c r="E86" s="4" t="s">
        <v>1041</v>
      </c>
      <c r="F86" s="4" t="s">
        <v>1043</v>
      </c>
      <c r="G86" s="4" t="s">
        <v>1037</v>
      </c>
      <c r="H86" s="4" t="s">
        <v>1049</v>
      </c>
      <c r="I86" s="4" t="s">
        <v>1039</v>
      </c>
    </row>
    <row r="87" spans="1:10" x14ac:dyDescent="0.25">
      <c r="A87" s="4" t="s">
        <v>137</v>
      </c>
      <c r="B87" s="95" t="s">
        <v>1080</v>
      </c>
      <c r="C87" s="4" t="s">
        <v>1081</v>
      </c>
      <c r="D87" s="4" t="s">
        <v>1066</v>
      </c>
      <c r="E87" s="4" t="s">
        <v>1041</v>
      </c>
      <c r="F87" s="4" t="s">
        <v>1043</v>
      </c>
      <c r="G87" s="4" t="s">
        <v>1054</v>
      </c>
      <c r="H87" s="4" t="s">
        <v>1049</v>
      </c>
      <c r="I87" s="4" t="s">
        <v>1039</v>
      </c>
    </row>
    <row r="88" spans="1:10" x14ac:dyDescent="0.25">
      <c r="A88" s="4" t="s">
        <v>142</v>
      </c>
      <c r="B88" s="95" t="s">
        <v>22</v>
      </c>
      <c r="C88" s="4" t="s">
        <v>1082</v>
      </c>
      <c r="D88" s="4" t="s">
        <v>1083</v>
      </c>
      <c r="E88" s="4" t="s">
        <v>1084</v>
      </c>
      <c r="F88" s="4" t="s">
        <v>1085</v>
      </c>
      <c r="G88" s="4" t="s">
        <v>1086</v>
      </c>
      <c r="H88" s="4" t="s">
        <v>1038</v>
      </c>
      <c r="I88" s="4" t="s">
        <v>1039</v>
      </c>
      <c r="J88" s="23" t="s">
        <v>1040</v>
      </c>
    </row>
    <row r="89" spans="1:10" x14ac:dyDescent="0.25">
      <c r="A89" s="4" t="s">
        <v>142</v>
      </c>
      <c r="B89" s="95" t="s">
        <v>22</v>
      </c>
      <c r="C89" s="4" t="s">
        <v>1087</v>
      </c>
      <c r="D89" s="4" t="s">
        <v>1083</v>
      </c>
      <c r="E89" s="4" t="s">
        <v>1084</v>
      </c>
      <c r="F89" s="4" t="s">
        <v>1085</v>
      </c>
      <c r="G89" s="4" t="s">
        <v>1086</v>
      </c>
      <c r="H89" s="4" t="s">
        <v>1088</v>
      </c>
      <c r="I89" s="4" t="s">
        <v>1039</v>
      </c>
      <c r="J89" s="23" t="s">
        <v>1040</v>
      </c>
    </row>
    <row r="90" spans="1:10" x14ac:dyDescent="0.25">
      <c r="A90" s="4" t="s">
        <v>142</v>
      </c>
      <c r="B90" s="95" t="s">
        <v>22</v>
      </c>
      <c r="C90" s="4" t="s">
        <v>1089</v>
      </c>
      <c r="D90" s="4" t="s">
        <v>1083</v>
      </c>
      <c r="E90" s="4" t="s">
        <v>1084</v>
      </c>
      <c r="F90" s="4" t="s">
        <v>1085</v>
      </c>
      <c r="G90" s="4" t="s">
        <v>1086</v>
      </c>
      <c r="H90" s="4" t="s">
        <v>1090</v>
      </c>
      <c r="I90" s="4" t="s">
        <v>1039</v>
      </c>
      <c r="J90" s="23" t="s">
        <v>1040</v>
      </c>
    </row>
    <row r="91" spans="1:10" x14ac:dyDescent="0.25">
      <c r="A91" s="4" t="s">
        <v>142</v>
      </c>
      <c r="B91" s="95" t="s">
        <v>22</v>
      </c>
      <c r="C91" s="4" t="s">
        <v>1041</v>
      </c>
      <c r="D91" s="4" t="s">
        <v>1042</v>
      </c>
      <c r="E91" s="4" t="s">
        <v>1041</v>
      </c>
      <c r="F91" s="4" t="s">
        <v>1043</v>
      </c>
      <c r="G91" s="4" t="s">
        <v>1069</v>
      </c>
      <c r="H91" s="4" t="s">
        <v>1038</v>
      </c>
      <c r="I91" s="4" t="s">
        <v>1039</v>
      </c>
      <c r="J91" s="23" t="s">
        <v>1040</v>
      </c>
    </row>
    <row r="92" spans="1:10" x14ac:dyDescent="0.25">
      <c r="A92" s="4" t="s">
        <v>142</v>
      </c>
      <c r="B92" s="95" t="s">
        <v>22</v>
      </c>
      <c r="C92" s="4" t="s">
        <v>1091</v>
      </c>
      <c r="D92" s="4" t="s">
        <v>1042</v>
      </c>
      <c r="E92" s="4" t="s">
        <v>1041</v>
      </c>
      <c r="F92" s="4" t="s">
        <v>1043</v>
      </c>
      <c r="G92" s="4" t="s">
        <v>1069</v>
      </c>
      <c r="H92" s="4" t="s">
        <v>1088</v>
      </c>
      <c r="I92" s="4" t="s">
        <v>1039</v>
      </c>
      <c r="J92" s="23" t="s">
        <v>1040</v>
      </c>
    </row>
    <row r="93" spans="1:10" x14ac:dyDescent="0.25">
      <c r="A93" s="4" t="s">
        <v>142</v>
      </c>
      <c r="B93" s="95" t="s">
        <v>22</v>
      </c>
      <c r="C93" s="4" t="s">
        <v>1092</v>
      </c>
      <c r="D93" s="4" t="s">
        <v>1042</v>
      </c>
      <c r="E93" s="4" t="s">
        <v>1041</v>
      </c>
      <c r="F93" s="4" t="s">
        <v>1043</v>
      </c>
      <c r="G93" s="4" t="s">
        <v>1069</v>
      </c>
      <c r="H93" s="4" t="s">
        <v>1090</v>
      </c>
      <c r="I93" s="4" t="s">
        <v>1039</v>
      </c>
      <c r="J93" s="23" t="s">
        <v>1040</v>
      </c>
    </row>
    <row r="94" spans="1:10" x14ac:dyDescent="0.25">
      <c r="A94" s="4" t="s">
        <v>146</v>
      </c>
      <c r="B94" s="95" t="s">
        <v>149</v>
      </c>
      <c r="C94" s="4" t="s">
        <v>1093</v>
      </c>
      <c r="D94" s="4" t="s">
        <v>1078</v>
      </c>
      <c r="E94" s="4" t="s">
        <v>86</v>
      </c>
      <c r="F94" s="4" t="s">
        <v>1057</v>
      </c>
      <c r="G94" s="4" t="s">
        <v>1094</v>
      </c>
      <c r="H94" s="4" t="s">
        <v>1095</v>
      </c>
      <c r="I94" s="4" t="s">
        <v>1039</v>
      </c>
    </row>
    <row r="95" spans="1:10" x14ac:dyDescent="0.25">
      <c r="A95" s="4" t="s">
        <v>151</v>
      </c>
      <c r="B95" s="95" t="s">
        <v>52</v>
      </c>
      <c r="C95" s="4" t="s">
        <v>52</v>
      </c>
      <c r="D95" s="4" t="s">
        <v>1096</v>
      </c>
      <c r="E95" s="4" t="s">
        <v>1041</v>
      </c>
      <c r="F95" s="4" t="s">
        <v>1043</v>
      </c>
      <c r="G95" s="4" t="s">
        <v>1054</v>
      </c>
      <c r="H95" s="4" t="s">
        <v>1049</v>
      </c>
      <c r="I95" s="4" t="s">
        <v>1039</v>
      </c>
    </row>
    <row r="96" spans="1:10" x14ac:dyDescent="0.25">
      <c r="A96" s="4" t="s">
        <v>151</v>
      </c>
      <c r="B96" s="95" t="s">
        <v>78</v>
      </c>
      <c r="C96" s="4" t="s">
        <v>78</v>
      </c>
      <c r="D96" s="4" t="s">
        <v>1096</v>
      </c>
      <c r="E96" s="4" t="s">
        <v>1041</v>
      </c>
      <c r="F96" s="4" t="s">
        <v>1043</v>
      </c>
      <c r="G96" s="4" t="s">
        <v>1054</v>
      </c>
      <c r="H96" s="4" t="s">
        <v>1049</v>
      </c>
      <c r="I96" s="4" t="s">
        <v>1039</v>
      </c>
    </row>
    <row r="97" spans="1:10" x14ac:dyDescent="0.25">
      <c r="A97" s="4" t="s">
        <v>155</v>
      </c>
      <c r="B97" s="95" t="s">
        <v>157</v>
      </c>
      <c r="C97" s="4" t="s">
        <v>157</v>
      </c>
      <c r="D97" s="4" t="s">
        <v>1097</v>
      </c>
      <c r="E97" s="4" t="s">
        <v>762</v>
      </c>
      <c r="F97" s="4" t="s">
        <v>1098</v>
      </c>
      <c r="G97" s="4" t="s">
        <v>1037</v>
      </c>
      <c r="H97" s="4" t="s">
        <v>1099</v>
      </c>
      <c r="I97" s="4" t="s">
        <v>1039</v>
      </c>
    </row>
    <row r="98" spans="1:10" x14ac:dyDescent="0.25">
      <c r="A98" s="4" t="s">
        <v>159</v>
      </c>
      <c r="B98" s="95" t="s">
        <v>162</v>
      </c>
      <c r="C98" s="4" t="s">
        <v>1100</v>
      </c>
      <c r="D98" s="4" t="s">
        <v>1101</v>
      </c>
      <c r="E98" s="4" t="s">
        <v>1041</v>
      </c>
      <c r="F98" s="4" t="s">
        <v>1053</v>
      </c>
      <c r="G98" s="4" t="s">
        <v>1054</v>
      </c>
      <c r="H98" s="4" t="s">
        <v>1049</v>
      </c>
      <c r="I98" s="4" t="s">
        <v>1039</v>
      </c>
    </row>
    <row r="99" spans="1:10" x14ac:dyDescent="0.25">
      <c r="A99" s="4" t="s">
        <v>163</v>
      </c>
      <c r="B99" s="95" t="s">
        <v>87</v>
      </c>
      <c r="C99" s="4" t="s">
        <v>231</v>
      </c>
      <c r="D99" s="4" t="s">
        <v>1102</v>
      </c>
      <c r="E99" s="4" t="s">
        <v>1041</v>
      </c>
      <c r="F99" s="4" t="s">
        <v>1043</v>
      </c>
      <c r="G99" s="4" t="s">
        <v>1037</v>
      </c>
      <c r="H99" s="4" t="s">
        <v>1049</v>
      </c>
      <c r="I99" s="4" t="s">
        <v>1039</v>
      </c>
    </row>
    <row r="100" spans="1:10" x14ac:dyDescent="0.25">
      <c r="A100" s="4" t="s">
        <v>165</v>
      </c>
      <c r="B100" s="95" t="s">
        <v>241</v>
      </c>
      <c r="C100" s="4" t="s">
        <v>1103</v>
      </c>
      <c r="D100" s="4" t="s">
        <v>1066</v>
      </c>
      <c r="E100" s="4" t="s">
        <v>86</v>
      </c>
      <c r="F100" s="4" t="s">
        <v>1057</v>
      </c>
      <c r="G100" s="4" t="s">
        <v>1037</v>
      </c>
      <c r="H100" s="4" t="s">
        <v>1038</v>
      </c>
      <c r="I100" s="4" t="s">
        <v>1039</v>
      </c>
    </row>
    <row r="101" spans="1:10" x14ac:dyDescent="0.25">
      <c r="A101" s="4" t="s">
        <v>169</v>
      </c>
      <c r="B101" s="95" t="s">
        <v>87</v>
      </c>
      <c r="C101" s="4" t="s">
        <v>231</v>
      </c>
      <c r="D101" s="4" t="s">
        <v>1102</v>
      </c>
      <c r="E101" s="4" t="s">
        <v>1041</v>
      </c>
      <c r="F101" s="4" t="s">
        <v>1043</v>
      </c>
      <c r="G101" s="4" t="s">
        <v>1037</v>
      </c>
      <c r="H101" s="4" t="s">
        <v>1049</v>
      </c>
      <c r="I101" s="4" t="s">
        <v>1039</v>
      </c>
    </row>
    <row r="102" spans="1:10" x14ac:dyDescent="0.25">
      <c r="A102" s="4" t="s">
        <v>173</v>
      </c>
      <c r="B102" s="95" t="s">
        <v>87</v>
      </c>
      <c r="C102" s="4" t="s">
        <v>231</v>
      </c>
      <c r="D102" s="4" t="s">
        <v>1102</v>
      </c>
      <c r="E102" s="4" t="s">
        <v>1041</v>
      </c>
      <c r="F102" s="4" t="s">
        <v>1043</v>
      </c>
      <c r="G102" s="4" t="s">
        <v>1037</v>
      </c>
      <c r="H102" s="4" t="s">
        <v>1049</v>
      </c>
      <c r="I102" s="4" t="s">
        <v>1039</v>
      </c>
    </row>
    <row r="103" spans="1:10" x14ac:dyDescent="0.25">
      <c r="A103" s="4" t="s">
        <v>176</v>
      </c>
      <c r="B103" s="95" t="s">
        <v>179</v>
      </c>
      <c r="C103" s="4" t="s">
        <v>179</v>
      </c>
      <c r="D103" s="4" t="s">
        <v>1047</v>
      </c>
      <c r="E103" s="4" t="s">
        <v>1035</v>
      </c>
      <c r="F103" s="4" t="s">
        <v>1048</v>
      </c>
      <c r="G103" s="4" t="s">
        <v>1037</v>
      </c>
      <c r="H103" s="4" t="s">
        <v>1079</v>
      </c>
      <c r="I103" s="4" t="s">
        <v>1039</v>
      </c>
    </row>
    <row r="104" spans="1:10" x14ac:dyDescent="0.25">
      <c r="A104" s="4" t="s">
        <v>181</v>
      </c>
      <c r="B104" s="95" t="s">
        <v>87</v>
      </c>
      <c r="C104" s="4" t="s">
        <v>1041</v>
      </c>
      <c r="D104" s="4" t="s">
        <v>1042</v>
      </c>
      <c r="E104" s="4" t="s">
        <v>1041</v>
      </c>
      <c r="F104" s="4" t="s">
        <v>1043</v>
      </c>
      <c r="G104" s="4" t="s">
        <v>1037</v>
      </c>
      <c r="H104" s="4" t="s">
        <v>1104</v>
      </c>
      <c r="I104" s="4" t="s">
        <v>1039</v>
      </c>
      <c r="J104" s="23" t="s">
        <v>1040</v>
      </c>
    </row>
    <row r="105" spans="1:10" x14ac:dyDescent="0.25">
      <c r="A105" s="4" t="s">
        <v>183</v>
      </c>
      <c r="B105" s="95" t="s">
        <v>87</v>
      </c>
      <c r="C105" s="4" t="s">
        <v>231</v>
      </c>
      <c r="D105" s="4" t="s">
        <v>1102</v>
      </c>
      <c r="E105" s="4" t="s">
        <v>1041</v>
      </c>
      <c r="F105" s="4" t="s">
        <v>1043</v>
      </c>
      <c r="G105" s="4" t="s">
        <v>1037</v>
      </c>
      <c r="H105" s="4" t="s">
        <v>1049</v>
      </c>
      <c r="I105" s="4" t="s">
        <v>1039</v>
      </c>
    </row>
    <row r="106" spans="1:10" x14ac:dyDescent="0.25">
      <c r="A106" s="4" t="s">
        <v>184</v>
      </c>
      <c r="B106" s="95" t="s">
        <v>69</v>
      </c>
      <c r="C106" s="4" t="s">
        <v>1105</v>
      </c>
      <c r="D106" s="4" t="s">
        <v>1106</v>
      </c>
      <c r="E106" s="4" t="s">
        <v>1041</v>
      </c>
      <c r="F106" s="4" t="s">
        <v>1043</v>
      </c>
      <c r="G106" s="4" t="s">
        <v>1054</v>
      </c>
      <c r="H106" s="4" t="s">
        <v>1049</v>
      </c>
      <c r="I106" s="4" t="s">
        <v>1050</v>
      </c>
    </row>
    <row r="107" spans="1:10" x14ac:dyDescent="0.25">
      <c r="A107" s="4" t="s">
        <v>187</v>
      </c>
      <c r="B107" s="95" t="s">
        <v>62</v>
      </c>
      <c r="C107" s="4" t="s">
        <v>1055</v>
      </c>
      <c r="D107" s="4" t="s">
        <v>1056</v>
      </c>
      <c r="E107" s="4" t="s">
        <v>86</v>
      </c>
      <c r="F107" s="4" t="s">
        <v>1057</v>
      </c>
      <c r="G107" s="4" t="s">
        <v>1037</v>
      </c>
      <c r="H107" s="4" t="s">
        <v>1038</v>
      </c>
      <c r="I107" s="4" t="s">
        <v>1039</v>
      </c>
      <c r="J107" s="23" t="s">
        <v>1040</v>
      </c>
    </row>
    <row r="108" spans="1:10" x14ac:dyDescent="0.25">
      <c r="A108" s="4" t="s">
        <v>187</v>
      </c>
      <c r="B108" s="95" t="s">
        <v>62</v>
      </c>
      <c r="C108" s="4" t="s">
        <v>1059</v>
      </c>
      <c r="D108" s="4" t="s">
        <v>1060</v>
      </c>
      <c r="E108" s="4" t="s">
        <v>86</v>
      </c>
      <c r="F108" s="4" t="s">
        <v>1057</v>
      </c>
      <c r="G108" s="4" t="s">
        <v>1037</v>
      </c>
      <c r="H108" s="4" t="s">
        <v>1038</v>
      </c>
      <c r="I108" s="4" t="s">
        <v>1039</v>
      </c>
      <c r="J108" s="23" t="s">
        <v>1040</v>
      </c>
    </row>
    <row r="109" spans="1:10" x14ac:dyDescent="0.25">
      <c r="A109" s="4" t="s">
        <v>187</v>
      </c>
      <c r="B109" s="95" t="s">
        <v>62</v>
      </c>
      <c r="C109" s="4" t="s">
        <v>1061</v>
      </c>
      <c r="D109" s="4" t="s">
        <v>1062</v>
      </c>
      <c r="E109" s="4" t="s">
        <v>1061</v>
      </c>
      <c r="F109" s="4" t="s">
        <v>1063</v>
      </c>
      <c r="G109" s="4" t="s">
        <v>1054</v>
      </c>
      <c r="H109" s="4" t="s">
        <v>1038</v>
      </c>
      <c r="I109" s="4" t="s">
        <v>1039</v>
      </c>
      <c r="J109" s="23" t="s">
        <v>1040</v>
      </c>
    </row>
    <row r="110" spans="1:10" x14ac:dyDescent="0.25">
      <c r="A110" s="4" t="s">
        <v>187</v>
      </c>
      <c r="B110" s="95" t="s">
        <v>62</v>
      </c>
      <c r="C110" s="4" t="s">
        <v>1061</v>
      </c>
      <c r="D110" s="4" t="s">
        <v>1062</v>
      </c>
      <c r="E110" s="4" t="s">
        <v>1061</v>
      </c>
      <c r="F110" s="4" t="s">
        <v>1063</v>
      </c>
      <c r="G110" s="4" t="s">
        <v>1064</v>
      </c>
      <c r="H110" s="4" t="s">
        <v>1038</v>
      </c>
      <c r="I110" s="4" t="s">
        <v>1039</v>
      </c>
      <c r="J110" s="23" t="s">
        <v>1040</v>
      </c>
    </row>
    <row r="111" spans="1:10" x14ac:dyDescent="0.25">
      <c r="A111" s="4" t="s">
        <v>187</v>
      </c>
      <c r="B111" s="95" t="s">
        <v>62</v>
      </c>
      <c r="C111" s="4" t="s">
        <v>1041</v>
      </c>
      <c r="D111" s="4" t="s">
        <v>1042</v>
      </c>
      <c r="E111" s="4" t="s">
        <v>1041</v>
      </c>
      <c r="F111" s="4" t="s">
        <v>1063</v>
      </c>
      <c r="G111" s="4" t="s">
        <v>1054</v>
      </c>
      <c r="H111" s="4" t="s">
        <v>1038</v>
      </c>
      <c r="I111" s="4" t="s">
        <v>1039</v>
      </c>
      <c r="J111" s="23" t="s">
        <v>1040</v>
      </c>
    </row>
    <row r="112" spans="1:10" x14ac:dyDescent="0.25">
      <c r="A112" s="4" t="s">
        <v>187</v>
      </c>
      <c r="B112" s="95" t="s">
        <v>62</v>
      </c>
      <c r="C112" s="4" t="s">
        <v>1041</v>
      </c>
      <c r="D112" s="4" t="s">
        <v>1042</v>
      </c>
      <c r="E112" s="4" t="s">
        <v>1041</v>
      </c>
      <c r="F112" s="4" t="s">
        <v>1063</v>
      </c>
      <c r="G112" s="4" t="s">
        <v>1064</v>
      </c>
      <c r="H112" s="4" t="s">
        <v>1038</v>
      </c>
      <c r="I112" s="4" t="s">
        <v>1039</v>
      </c>
      <c r="J112" s="23" t="s">
        <v>1040</v>
      </c>
    </row>
    <row r="113" spans="1:10" x14ac:dyDescent="0.25">
      <c r="A113" s="4" t="s">
        <v>190</v>
      </c>
      <c r="B113" s="95" t="s">
        <v>62</v>
      </c>
      <c r="C113" s="4" t="s">
        <v>1055</v>
      </c>
      <c r="D113" s="4" t="s">
        <v>1056</v>
      </c>
      <c r="E113" s="4" t="s">
        <v>86</v>
      </c>
      <c r="F113" s="4" t="s">
        <v>1057</v>
      </c>
      <c r="G113" s="4" t="s">
        <v>1037</v>
      </c>
      <c r="H113" s="4" t="s">
        <v>1038</v>
      </c>
      <c r="I113" s="4" t="s">
        <v>1039</v>
      </c>
      <c r="J113" s="23" t="s">
        <v>1040</v>
      </c>
    </row>
    <row r="114" spans="1:10" x14ac:dyDescent="0.25">
      <c r="A114" s="4" t="s">
        <v>190</v>
      </c>
      <c r="B114" s="95" t="s">
        <v>62</v>
      </c>
      <c r="C114" s="4" t="s">
        <v>1059</v>
      </c>
      <c r="D114" s="4" t="s">
        <v>1060</v>
      </c>
      <c r="E114" s="4" t="s">
        <v>86</v>
      </c>
      <c r="F114" s="4" t="s">
        <v>1057</v>
      </c>
      <c r="G114" s="4" t="s">
        <v>1037</v>
      </c>
      <c r="H114" s="4" t="s">
        <v>1038</v>
      </c>
      <c r="I114" s="4" t="s">
        <v>1039</v>
      </c>
      <c r="J114" s="23" t="s">
        <v>1040</v>
      </c>
    </row>
    <row r="115" spans="1:10" x14ac:dyDescent="0.25">
      <c r="A115" s="4" t="s">
        <v>190</v>
      </c>
      <c r="B115" s="95" t="s">
        <v>62</v>
      </c>
      <c r="C115" s="4" t="s">
        <v>1061</v>
      </c>
      <c r="D115" s="4" t="s">
        <v>1062</v>
      </c>
      <c r="E115" s="4" t="s">
        <v>1061</v>
      </c>
      <c r="F115" s="4" t="s">
        <v>1063</v>
      </c>
      <c r="G115" s="4" t="s">
        <v>1054</v>
      </c>
      <c r="H115" s="4" t="s">
        <v>1038</v>
      </c>
      <c r="I115" s="4" t="s">
        <v>1039</v>
      </c>
      <c r="J115" s="23" t="s">
        <v>1040</v>
      </c>
    </row>
    <row r="116" spans="1:10" x14ac:dyDescent="0.25">
      <c r="A116" s="4" t="s">
        <v>190</v>
      </c>
      <c r="B116" s="95" t="s">
        <v>62</v>
      </c>
      <c r="C116" s="4" t="s">
        <v>1061</v>
      </c>
      <c r="D116" s="4" t="s">
        <v>1062</v>
      </c>
      <c r="E116" s="4" t="s">
        <v>1061</v>
      </c>
      <c r="F116" s="4" t="s">
        <v>1063</v>
      </c>
      <c r="G116" s="4" t="s">
        <v>1064</v>
      </c>
      <c r="H116" s="4" t="s">
        <v>1038</v>
      </c>
      <c r="I116" s="4" t="s">
        <v>1039</v>
      </c>
      <c r="J116" s="23" t="s">
        <v>1040</v>
      </c>
    </row>
    <row r="117" spans="1:10" x14ac:dyDescent="0.25">
      <c r="A117" s="4" t="s">
        <v>190</v>
      </c>
      <c r="B117" s="95" t="s">
        <v>62</v>
      </c>
      <c r="C117" s="4" t="s">
        <v>1041</v>
      </c>
      <c r="D117" s="4" t="s">
        <v>1042</v>
      </c>
      <c r="E117" s="4" t="s">
        <v>1041</v>
      </c>
      <c r="F117" s="4" t="s">
        <v>1063</v>
      </c>
      <c r="G117" s="4" t="s">
        <v>1054</v>
      </c>
      <c r="H117" s="4" t="s">
        <v>1038</v>
      </c>
      <c r="I117" s="4" t="s">
        <v>1039</v>
      </c>
      <c r="J117" s="23" t="s">
        <v>1040</v>
      </c>
    </row>
    <row r="118" spans="1:10" x14ac:dyDescent="0.25">
      <c r="A118" s="4" t="s">
        <v>190</v>
      </c>
      <c r="B118" s="95" t="s">
        <v>62</v>
      </c>
      <c r="C118" s="4" t="s">
        <v>1041</v>
      </c>
      <c r="D118" s="4" t="s">
        <v>1042</v>
      </c>
      <c r="E118" s="4" t="s">
        <v>1041</v>
      </c>
      <c r="F118" s="4" t="s">
        <v>1063</v>
      </c>
      <c r="G118" s="4" t="s">
        <v>1064</v>
      </c>
      <c r="H118" s="4" t="s">
        <v>1038</v>
      </c>
      <c r="I118" s="4" t="s">
        <v>1039</v>
      </c>
      <c r="J118" s="23" t="s">
        <v>1040</v>
      </c>
    </row>
    <row r="119" spans="1:10" x14ac:dyDescent="0.25">
      <c r="A119" s="4" t="s">
        <v>192</v>
      </c>
      <c r="B119" s="95" t="s">
        <v>62</v>
      </c>
      <c r="C119" s="4" t="s">
        <v>1055</v>
      </c>
      <c r="D119" s="4" t="s">
        <v>1056</v>
      </c>
      <c r="E119" s="4" t="s">
        <v>86</v>
      </c>
      <c r="F119" s="4" t="s">
        <v>1057</v>
      </c>
      <c r="G119" s="4" t="s">
        <v>1037</v>
      </c>
      <c r="H119" s="4" t="s">
        <v>1038</v>
      </c>
      <c r="I119" s="4" t="s">
        <v>1039</v>
      </c>
      <c r="J119" s="23" t="s">
        <v>1040</v>
      </c>
    </row>
    <row r="120" spans="1:10" x14ac:dyDescent="0.25">
      <c r="A120" s="4" t="s">
        <v>192</v>
      </c>
      <c r="B120" s="95" t="s">
        <v>62</v>
      </c>
      <c r="C120" s="4" t="s">
        <v>1059</v>
      </c>
      <c r="D120" s="4" t="s">
        <v>1060</v>
      </c>
      <c r="E120" s="4" t="s">
        <v>86</v>
      </c>
      <c r="F120" s="4" t="s">
        <v>1057</v>
      </c>
      <c r="G120" s="4" t="s">
        <v>1037</v>
      </c>
      <c r="H120" s="4" t="s">
        <v>1038</v>
      </c>
      <c r="I120" s="4" t="s">
        <v>1039</v>
      </c>
      <c r="J120" s="23" t="s">
        <v>1040</v>
      </c>
    </row>
    <row r="121" spans="1:10" x14ac:dyDescent="0.25">
      <c r="A121" s="4" t="s">
        <v>192</v>
      </c>
      <c r="B121" s="95" t="s">
        <v>62</v>
      </c>
      <c r="C121" s="4" t="s">
        <v>1061</v>
      </c>
      <c r="D121" s="4" t="s">
        <v>1062</v>
      </c>
      <c r="E121" s="4" t="s">
        <v>1061</v>
      </c>
      <c r="F121" s="4" t="s">
        <v>1063</v>
      </c>
      <c r="G121" s="4" t="s">
        <v>1054</v>
      </c>
      <c r="H121" s="4" t="s">
        <v>1038</v>
      </c>
      <c r="I121" s="4" t="s">
        <v>1039</v>
      </c>
      <c r="J121" s="23" t="s">
        <v>1040</v>
      </c>
    </row>
    <row r="122" spans="1:10" x14ac:dyDescent="0.25">
      <c r="A122" s="4" t="s">
        <v>192</v>
      </c>
      <c r="B122" s="95" t="s">
        <v>62</v>
      </c>
      <c r="C122" s="4" t="s">
        <v>1061</v>
      </c>
      <c r="D122" s="4" t="s">
        <v>1062</v>
      </c>
      <c r="E122" s="4" t="s">
        <v>1061</v>
      </c>
      <c r="F122" s="4" t="s">
        <v>1063</v>
      </c>
      <c r="G122" s="4" t="s">
        <v>1064</v>
      </c>
      <c r="H122" s="4" t="s">
        <v>1038</v>
      </c>
      <c r="I122" s="4" t="s">
        <v>1039</v>
      </c>
      <c r="J122" s="23" t="s">
        <v>1040</v>
      </c>
    </row>
    <row r="123" spans="1:10" x14ac:dyDescent="0.25">
      <c r="A123" s="4" t="s">
        <v>192</v>
      </c>
      <c r="B123" s="95" t="s">
        <v>62</v>
      </c>
      <c r="C123" s="4" t="s">
        <v>1041</v>
      </c>
      <c r="D123" s="4" t="s">
        <v>1042</v>
      </c>
      <c r="E123" s="4" t="s">
        <v>1041</v>
      </c>
      <c r="F123" s="4" t="s">
        <v>1063</v>
      </c>
      <c r="G123" s="4" t="s">
        <v>1054</v>
      </c>
      <c r="H123" s="4" t="s">
        <v>1038</v>
      </c>
      <c r="I123" s="4" t="s">
        <v>1039</v>
      </c>
      <c r="J123" s="23" t="s">
        <v>1040</v>
      </c>
    </row>
    <row r="124" spans="1:10" x14ac:dyDescent="0.25">
      <c r="A124" s="4" t="s">
        <v>192</v>
      </c>
      <c r="B124" s="95" t="s">
        <v>62</v>
      </c>
      <c r="C124" s="4" t="s">
        <v>1041</v>
      </c>
      <c r="D124" s="4" t="s">
        <v>1042</v>
      </c>
      <c r="E124" s="4" t="s">
        <v>1041</v>
      </c>
      <c r="F124" s="4" t="s">
        <v>1063</v>
      </c>
      <c r="G124" s="4" t="s">
        <v>1064</v>
      </c>
      <c r="H124" s="4" t="s">
        <v>1038</v>
      </c>
      <c r="I124" s="4" t="s">
        <v>1039</v>
      </c>
      <c r="J124" s="23" t="s">
        <v>1040</v>
      </c>
    </row>
    <row r="125" spans="1:10" x14ac:dyDescent="0.25">
      <c r="A125" s="4" t="s">
        <v>195</v>
      </c>
      <c r="B125" s="95" t="s">
        <v>198</v>
      </c>
      <c r="C125" s="4" t="s">
        <v>1107</v>
      </c>
      <c r="D125" s="4" t="s">
        <v>1078</v>
      </c>
      <c r="E125" s="4" t="s">
        <v>1041</v>
      </c>
      <c r="F125" s="4" t="s">
        <v>1043</v>
      </c>
      <c r="G125" s="4" t="s">
        <v>1054</v>
      </c>
      <c r="H125" s="4" t="s">
        <v>1049</v>
      </c>
      <c r="I125" s="4" t="s">
        <v>1039</v>
      </c>
    </row>
    <row r="126" spans="1:10" x14ac:dyDescent="0.25">
      <c r="A126" s="4" t="s">
        <v>200</v>
      </c>
      <c r="B126" s="95" t="s">
        <v>22</v>
      </c>
      <c r="C126" s="4" t="s">
        <v>1041</v>
      </c>
      <c r="D126" s="4" t="s">
        <v>1042</v>
      </c>
      <c r="E126" s="4" t="s">
        <v>1041</v>
      </c>
      <c r="F126" s="4" t="s">
        <v>1043</v>
      </c>
      <c r="G126" s="4" t="s">
        <v>1069</v>
      </c>
      <c r="H126" s="4" t="s">
        <v>1108</v>
      </c>
      <c r="I126" s="4" t="s">
        <v>1039</v>
      </c>
      <c r="J126" s="23" t="s">
        <v>1040</v>
      </c>
    </row>
    <row r="127" spans="1:10" x14ac:dyDescent="0.25">
      <c r="A127" s="4" t="s">
        <v>202</v>
      </c>
      <c r="B127" s="95" t="s">
        <v>22</v>
      </c>
      <c r="C127" s="4" t="s">
        <v>1041</v>
      </c>
      <c r="D127" s="4" t="s">
        <v>1042</v>
      </c>
      <c r="E127" s="4" t="s">
        <v>1041</v>
      </c>
      <c r="F127" s="4" t="s">
        <v>1043</v>
      </c>
      <c r="G127" s="4" t="s">
        <v>1069</v>
      </c>
      <c r="H127" s="4" t="s">
        <v>1108</v>
      </c>
      <c r="I127" s="4" t="s">
        <v>1039</v>
      </c>
      <c r="J127" s="23" t="s">
        <v>1040</v>
      </c>
    </row>
    <row r="128" spans="1:10" x14ac:dyDescent="0.25">
      <c r="A128" s="4" t="s">
        <v>205</v>
      </c>
      <c r="B128" s="95" t="s">
        <v>62</v>
      </c>
      <c r="C128" s="4" t="s">
        <v>1055</v>
      </c>
      <c r="D128" s="4" t="s">
        <v>1056</v>
      </c>
      <c r="E128" s="4" t="s">
        <v>86</v>
      </c>
      <c r="F128" s="4" t="s">
        <v>1057</v>
      </c>
      <c r="G128" s="4" t="s">
        <v>1037</v>
      </c>
      <c r="H128" s="4" t="s">
        <v>1038</v>
      </c>
      <c r="I128" s="4" t="s">
        <v>1039</v>
      </c>
      <c r="J128" s="23" t="s">
        <v>1040</v>
      </c>
    </row>
    <row r="129" spans="1:10" x14ac:dyDescent="0.25">
      <c r="A129" s="4" t="s">
        <v>205</v>
      </c>
      <c r="B129" s="95" t="s">
        <v>62</v>
      </c>
      <c r="C129" s="4" t="s">
        <v>1059</v>
      </c>
      <c r="D129" s="4" t="s">
        <v>1060</v>
      </c>
      <c r="E129" s="4" t="s">
        <v>86</v>
      </c>
      <c r="F129" s="4" t="s">
        <v>1057</v>
      </c>
      <c r="G129" s="4" t="s">
        <v>1037</v>
      </c>
      <c r="H129" s="4" t="s">
        <v>1038</v>
      </c>
      <c r="I129" s="4" t="s">
        <v>1039</v>
      </c>
      <c r="J129" s="23" t="s">
        <v>1040</v>
      </c>
    </row>
    <row r="130" spans="1:10" x14ac:dyDescent="0.25">
      <c r="A130" s="4" t="s">
        <v>205</v>
      </c>
      <c r="B130" s="95" t="s">
        <v>62</v>
      </c>
      <c r="C130" s="4" t="s">
        <v>1061</v>
      </c>
      <c r="D130" s="4" t="s">
        <v>1062</v>
      </c>
      <c r="E130" s="4" t="s">
        <v>1061</v>
      </c>
      <c r="F130" s="4" t="s">
        <v>1063</v>
      </c>
      <c r="G130" s="4" t="s">
        <v>1054</v>
      </c>
      <c r="H130" s="4" t="s">
        <v>1038</v>
      </c>
      <c r="I130" s="4" t="s">
        <v>1039</v>
      </c>
      <c r="J130" s="23" t="s">
        <v>1040</v>
      </c>
    </row>
    <row r="131" spans="1:10" x14ac:dyDescent="0.25">
      <c r="A131" s="4" t="s">
        <v>205</v>
      </c>
      <c r="B131" s="95" t="s">
        <v>62</v>
      </c>
      <c r="C131" s="4" t="s">
        <v>1061</v>
      </c>
      <c r="D131" s="4" t="s">
        <v>1062</v>
      </c>
      <c r="E131" s="4" t="s">
        <v>1061</v>
      </c>
      <c r="F131" s="4" t="s">
        <v>1063</v>
      </c>
      <c r="G131" s="4" t="s">
        <v>1064</v>
      </c>
      <c r="H131" s="4" t="s">
        <v>1038</v>
      </c>
      <c r="I131" s="4" t="s">
        <v>1039</v>
      </c>
      <c r="J131" s="23" t="s">
        <v>1040</v>
      </c>
    </row>
    <row r="132" spans="1:10" x14ac:dyDescent="0.25">
      <c r="A132" s="4" t="s">
        <v>205</v>
      </c>
      <c r="B132" s="95" t="s">
        <v>62</v>
      </c>
      <c r="C132" s="4" t="s">
        <v>1041</v>
      </c>
      <c r="D132" s="4" t="s">
        <v>1042</v>
      </c>
      <c r="E132" s="4" t="s">
        <v>1041</v>
      </c>
      <c r="F132" s="4" t="s">
        <v>1063</v>
      </c>
      <c r="G132" s="4" t="s">
        <v>1054</v>
      </c>
      <c r="H132" s="4" t="s">
        <v>1038</v>
      </c>
      <c r="I132" s="4" t="s">
        <v>1039</v>
      </c>
      <c r="J132" s="23" t="s">
        <v>1040</v>
      </c>
    </row>
    <row r="133" spans="1:10" x14ac:dyDescent="0.25">
      <c r="A133" s="4" t="s">
        <v>205</v>
      </c>
      <c r="B133" s="95" t="s">
        <v>62</v>
      </c>
      <c r="C133" s="4" t="s">
        <v>1041</v>
      </c>
      <c r="D133" s="4" t="s">
        <v>1042</v>
      </c>
      <c r="E133" s="4" t="s">
        <v>1041</v>
      </c>
      <c r="F133" s="4" t="s">
        <v>1063</v>
      </c>
      <c r="G133" s="4" t="s">
        <v>1064</v>
      </c>
      <c r="H133" s="4" t="s">
        <v>1038</v>
      </c>
      <c r="I133" s="4" t="s">
        <v>1039</v>
      </c>
      <c r="J133" s="23" t="s">
        <v>1040</v>
      </c>
    </row>
    <row r="134" spans="1:10" x14ac:dyDescent="0.25">
      <c r="A134" s="4" t="s">
        <v>209</v>
      </c>
      <c r="B134" s="95" t="s">
        <v>62</v>
      </c>
      <c r="C134" s="4" t="s">
        <v>1055</v>
      </c>
      <c r="D134" s="4" t="s">
        <v>1056</v>
      </c>
      <c r="E134" s="4" t="s">
        <v>86</v>
      </c>
      <c r="F134" s="4" t="s">
        <v>1057</v>
      </c>
      <c r="G134" s="4" t="s">
        <v>1037</v>
      </c>
      <c r="H134" s="4" t="s">
        <v>1038</v>
      </c>
      <c r="I134" s="4" t="s">
        <v>1039</v>
      </c>
      <c r="J134" s="23" t="s">
        <v>1040</v>
      </c>
    </row>
    <row r="135" spans="1:10" x14ac:dyDescent="0.25">
      <c r="A135" s="4" t="s">
        <v>209</v>
      </c>
      <c r="B135" s="95" t="s">
        <v>62</v>
      </c>
      <c r="C135" s="4" t="s">
        <v>1059</v>
      </c>
      <c r="D135" s="4" t="s">
        <v>1060</v>
      </c>
      <c r="E135" s="4" t="s">
        <v>86</v>
      </c>
      <c r="F135" s="4" t="s">
        <v>1057</v>
      </c>
      <c r="G135" s="4" t="s">
        <v>1037</v>
      </c>
      <c r="H135" s="4" t="s">
        <v>1038</v>
      </c>
      <c r="I135" s="4" t="s">
        <v>1039</v>
      </c>
      <c r="J135" s="23" t="s">
        <v>1040</v>
      </c>
    </row>
    <row r="136" spans="1:10" x14ac:dyDescent="0.25">
      <c r="A136" s="4" t="s">
        <v>209</v>
      </c>
      <c r="B136" s="95" t="s">
        <v>62</v>
      </c>
      <c r="C136" s="4" t="s">
        <v>1061</v>
      </c>
      <c r="D136" s="4" t="s">
        <v>1062</v>
      </c>
      <c r="E136" s="4" t="s">
        <v>1061</v>
      </c>
      <c r="F136" s="4" t="s">
        <v>1063</v>
      </c>
      <c r="G136" s="4" t="s">
        <v>1054</v>
      </c>
      <c r="H136" s="4" t="s">
        <v>1038</v>
      </c>
      <c r="I136" s="4" t="s">
        <v>1039</v>
      </c>
      <c r="J136" s="23" t="s">
        <v>1040</v>
      </c>
    </row>
    <row r="137" spans="1:10" x14ac:dyDescent="0.25">
      <c r="A137" s="4" t="s">
        <v>209</v>
      </c>
      <c r="B137" s="95" t="s">
        <v>62</v>
      </c>
      <c r="C137" s="4" t="s">
        <v>1061</v>
      </c>
      <c r="D137" s="4" t="s">
        <v>1062</v>
      </c>
      <c r="E137" s="4" t="s">
        <v>1061</v>
      </c>
      <c r="F137" s="4" t="s">
        <v>1063</v>
      </c>
      <c r="G137" s="4" t="s">
        <v>1064</v>
      </c>
      <c r="H137" s="4" t="s">
        <v>1038</v>
      </c>
      <c r="I137" s="4" t="s">
        <v>1039</v>
      </c>
      <c r="J137" s="23" t="s">
        <v>1040</v>
      </c>
    </row>
    <row r="138" spans="1:10" x14ac:dyDescent="0.25">
      <c r="A138" s="4" t="s">
        <v>209</v>
      </c>
      <c r="B138" s="95" t="s">
        <v>62</v>
      </c>
      <c r="C138" s="4" t="s">
        <v>1041</v>
      </c>
      <c r="D138" s="4" t="s">
        <v>1042</v>
      </c>
      <c r="E138" s="4" t="s">
        <v>1041</v>
      </c>
      <c r="F138" s="4" t="s">
        <v>1063</v>
      </c>
      <c r="G138" s="4" t="s">
        <v>1054</v>
      </c>
      <c r="H138" s="4" t="s">
        <v>1038</v>
      </c>
      <c r="I138" s="4" t="s">
        <v>1039</v>
      </c>
      <c r="J138" s="23" t="s">
        <v>1040</v>
      </c>
    </row>
    <row r="139" spans="1:10" x14ac:dyDescent="0.25">
      <c r="A139" s="4" t="s">
        <v>209</v>
      </c>
      <c r="B139" s="95" t="s">
        <v>62</v>
      </c>
      <c r="C139" s="4" t="s">
        <v>1041</v>
      </c>
      <c r="D139" s="4" t="s">
        <v>1042</v>
      </c>
      <c r="E139" s="4" t="s">
        <v>1041</v>
      </c>
      <c r="F139" s="4" t="s">
        <v>1063</v>
      </c>
      <c r="G139" s="4" t="s">
        <v>1064</v>
      </c>
      <c r="H139" s="4" t="s">
        <v>1038</v>
      </c>
      <c r="I139" s="4" t="s">
        <v>1039</v>
      </c>
      <c r="J139" s="23" t="s">
        <v>1040</v>
      </c>
    </row>
    <row r="140" spans="1:10" x14ac:dyDescent="0.25">
      <c r="A140" s="4" t="s">
        <v>210</v>
      </c>
      <c r="B140" s="95" t="s">
        <v>213</v>
      </c>
      <c r="C140" s="4" t="s">
        <v>1109</v>
      </c>
      <c r="D140" s="4" t="s">
        <v>1066</v>
      </c>
      <c r="E140" s="4" t="s">
        <v>1041</v>
      </c>
      <c r="F140" s="4" t="s">
        <v>1043</v>
      </c>
      <c r="G140" s="4" t="s">
        <v>1054</v>
      </c>
      <c r="H140" s="4" t="s">
        <v>1049</v>
      </c>
      <c r="I140" s="4" t="s">
        <v>1039</v>
      </c>
    </row>
    <row r="141" spans="1:10" x14ac:dyDescent="0.25">
      <c r="A141" s="4" t="s">
        <v>215</v>
      </c>
      <c r="B141" s="95" t="s">
        <v>87</v>
      </c>
      <c r="C141" s="4" t="s">
        <v>231</v>
      </c>
      <c r="D141" s="4" t="s">
        <v>1102</v>
      </c>
      <c r="E141" s="4" t="s">
        <v>1041</v>
      </c>
      <c r="F141" s="4" t="s">
        <v>1043</v>
      </c>
      <c r="G141" s="4" t="s">
        <v>1037</v>
      </c>
      <c r="H141" s="4" t="s">
        <v>1049</v>
      </c>
      <c r="I141" s="4" t="s">
        <v>1039</v>
      </c>
    </row>
    <row r="142" spans="1:10" x14ac:dyDescent="0.25">
      <c r="A142" s="4" t="s">
        <v>217</v>
      </c>
      <c r="B142" s="95" t="s">
        <v>69</v>
      </c>
      <c r="C142" s="4" t="s">
        <v>1041</v>
      </c>
      <c r="D142" s="4" t="s">
        <v>1042</v>
      </c>
      <c r="E142" s="4" t="s">
        <v>1041</v>
      </c>
      <c r="F142" s="4" t="s">
        <v>1043</v>
      </c>
      <c r="G142" s="4" t="s">
        <v>1069</v>
      </c>
      <c r="H142" s="4" t="s">
        <v>1110</v>
      </c>
      <c r="I142" s="4" t="s">
        <v>1039</v>
      </c>
      <c r="J142" s="23" t="s">
        <v>1040</v>
      </c>
    </row>
    <row r="143" spans="1:10" x14ac:dyDescent="0.25">
      <c r="A143" s="4" t="s">
        <v>217</v>
      </c>
      <c r="B143" s="95" t="s">
        <v>52</v>
      </c>
      <c r="C143" s="4" t="s">
        <v>52</v>
      </c>
      <c r="D143" s="4" t="s">
        <v>1066</v>
      </c>
      <c r="E143" s="4" t="s">
        <v>1041</v>
      </c>
      <c r="F143" s="4" t="s">
        <v>1043</v>
      </c>
      <c r="G143" s="4" t="s">
        <v>1054</v>
      </c>
      <c r="H143" s="4" t="s">
        <v>1049</v>
      </c>
      <c r="I143" s="4" t="s">
        <v>1039</v>
      </c>
    </row>
    <row r="144" spans="1:10" x14ac:dyDescent="0.25">
      <c r="A144" s="4" t="s">
        <v>217</v>
      </c>
      <c r="B144" s="95" t="s">
        <v>78</v>
      </c>
      <c r="C144" s="4" t="s">
        <v>78</v>
      </c>
      <c r="D144" s="4" t="s">
        <v>1066</v>
      </c>
      <c r="E144" s="4" t="s">
        <v>1041</v>
      </c>
      <c r="F144" s="4" t="s">
        <v>1043</v>
      </c>
      <c r="G144" s="4" t="s">
        <v>1054</v>
      </c>
      <c r="H144" s="4" t="s">
        <v>1049</v>
      </c>
      <c r="I144" s="4" t="s">
        <v>1039</v>
      </c>
    </row>
    <row r="145" spans="1:10" x14ac:dyDescent="0.25">
      <c r="A145" s="4" t="s">
        <v>221</v>
      </c>
      <c r="B145" s="95" t="s">
        <v>87</v>
      </c>
      <c r="C145" s="4" t="s">
        <v>231</v>
      </c>
      <c r="D145" s="4" t="s">
        <v>1047</v>
      </c>
      <c r="E145" s="4" t="s">
        <v>1041</v>
      </c>
      <c r="F145" s="4" t="s">
        <v>1043</v>
      </c>
      <c r="G145" s="4" t="s">
        <v>1037</v>
      </c>
      <c r="H145" s="4" t="s">
        <v>1049</v>
      </c>
      <c r="I145" s="4" t="s">
        <v>1039</v>
      </c>
    </row>
    <row r="146" spans="1:10" x14ac:dyDescent="0.25">
      <c r="A146" s="4" t="s">
        <v>221</v>
      </c>
      <c r="B146" s="95" t="s">
        <v>87</v>
      </c>
      <c r="C146" s="4" t="s">
        <v>231</v>
      </c>
      <c r="D146" s="4" t="s">
        <v>1047</v>
      </c>
      <c r="E146" s="4" t="s">
        <v>1041</v>
      </c>
      <c r="F146" s="4" t="s">
        <v>1043</v>
      </c>
      <c r="G146" s="4" t="s">
        <v>1037</v>
      </c>
      <c r="H146" s="4" t="s">
        <v>1049</v>
      </c>
      <c r="I146" s="4" t="s">
        <v>1039</v>
      </c>
    </row>
    <row r="147" spans="1:10" x14ac:dyDescent="0.25">
      <c r="A147" s="4" t="s">
        <v>225</v>
      </c>
      <c r="B147" s="95" t="s">
        <v>22</v>
      </c>
      <c r="C147" s="4" t="s">
        <v>1082</v>
      </c>
      <c r="D147" s="4" t="s">
        <v>1083</v>
      </c>
      <c r="E147" s="4" t="s">
        <v>1084</v>
      </c>
      <c r="F147" s="4" t="s">
        <v>1085</v>
      </c>
      <c r="G147" s="4" t="s">
        <v>1086</v>
      </c>
      <c r="H147" s="4" t="s">
        <v>1038</v>
      </c>
      <c r="I147" s="4" t="s">
        <v>1039</v>
      </c>
      <c r="J147" s="23" t="s">
        <v>1040</v>
      </c>
    </row>
    <row r="148" spans="1:10" x14ac:dyDescent="0.25">
      <c r="A148" s="4" t="s">
        <v>225</v>
      </c>
      <c r="B148" s="95" t="s">
        <v>22</v>
      </c>
      <c r="C148" s="4" t="s">
        <v>1087</v>
      </c>
      <c r="D148" s="4" t="s">
        <v>1083</v>
      </c>
      <c r="E148" s="4" t="s">
        <v>1084</v>
      </c>
      <c r="F148" s="4" t="s">
        <v>1085</v>
      </c>
      <c r="G148" s="4" t="s">
        <v>1086</v>
      </c>
      <c r="H148" s="4" t="s">
        <v>1088</v>
      </c>
      <c r="I148" s="4" t="s">
        <v>1039</v>
      </c>
      <c r="J148" s="23" t="s">
        <v>1040</v>
      </c>
    </row>
    <row r="149" spans="1:10" x14ac:dyDescent="0.25">
      <c r="A149" s="4" t="s">
        <v>225</v>
      </c>
      <c r="B149" s="95" t="s">
        <v>22</v>
      </c>
      <c r="C149" s="4" t="s">
        <v>1089</v>
      </c>
      <c r="D149" s="4" t="s">
        <v>1083</v>
      </c>
      <c r="E149" s="4" t="s">
        <v>1084</v>
      </c>
      <c r="F149" s="4" t="s">
        <v>1085</v>
      </c>
      <c r="G149" s="4" t="s">
        <v>1086</v>
      </c>
      <c r="H149" s="4" t="s">
        <v>1090</v>
      </c>
      <c r="I149" s="4" t="s">
        <v>1039</v>
      </c>
      <c r="J149" s="23" t="s">
        <v>1040</v>
      </c>
    </row>
    <row r="150" spans="1:10" x14ac:dyDescent="0.25">
      <c r="A150" s="4" t="s">
        <v>225</v>
      </c>
      <c r="B150" s="95" t="s">
        <v>22</v>
      </c>
      <c r="C150" s="4" t="s">
        <v>1041</v>
      </c>
      <c r="D150" s="4" t="s">
        <v>1042</v>
      </c>
      <c r="E150" s="4" t="s">
        <v>1041</v>
      </c>
      <c r="F150" s="4" t="s">
        <v>1043</v>
      </c>
      <c r="G150" s="4" t="s">
        <v>1069</v>
      </c>
      <c r="H150" s="4" t="s">
        <v>1038</v>
      </c>
      <c r="I150" s="4" t="s">
        <v>1039</v>
      </c>
      <c r="J150" s="23" t="s">
        <v>1040</v>
      </c>
    </row>
    <row r="151" spans="1:10" x14ac:dyDescent="0.25">
      <c r="A151" s="4" t="s">
        <v>225</v>
      </c>
      <c r="B151" s="95" t="s">
        <v>22</v>
      </c>
      <c r="C151" s="4" t="s">
        <v>1091</v>
      </c>
      <c r="D151" s="4" t="s">
        <v>1042</v>
      </c>
      <c r="E151" s="4" t="s">
        <v>1041</v>
      </c>
      <c r="F151" s="4" t="s">
        <v>1043</v>
      </c>
      <c r="G151" s="4" t="s">
        <v>1069</v>
      </c>
      <c r="H151" s="4" t="s">
        <v>1088</v>
      </c>
      <c r="I151" s="4" t="s">
        <v>1039</v>
      </c>
      <c r="J151" s="23" t="s">
        <v>1040</v>
      </c>
    </row>
    <row r="152" spans="1:10" x14ac:dyDescent="0.25">
      <c r="A152" s="4" t="s">
        <v>225</v>
      </c>
      <c r="B152" s="95" t="s">
        <v>22</v>
      </c>
      <c r="C152" s="4" t="s">
        <v>1092</v>
      </c>
      <c r="D152" s="4" t="s">
        <v>1042</v>
      </c>
      <c r="E152" s="4" t="s">
        <v>1041</v>
      </c>
      <c r="F152" s="4" t="s">
        <v>1043</v>
      </c>
      <c r="G152" s="4" t="s">
        <v>1069</v>
      </c>
      <c r="H152" s="4" t="s">
        <v>1090</v>
      </c>
      <c r="I152" s="4" t="s">
        <v>1039</v>
      </c>
      <c r="J152" s="23" t="s">
        <v>1040</v>
      </c>
    </row>
    <row r="153" spans="1:10" x14ac:dyDescent="0.25">
      <c r="A153" s="4" t="s">
        <v>229</v>
      </c>
      <c r="B153" s="95" t="s">
        <v>231</v>
      </c>
      <c r="C153" s="4" t="s">
        <v>231</v>
      </c>
      <c r="D153" s="4" t="s">
        <v>1047</v>
      </c>
      <c r="E153" s="4" t="s">
        <v>1041</v>
      </c>
      <c r="F153" s="4" t="s">
        <v>1043</v>
      </c>
      <c r="G153" s="4" t="s">
        <v>1037</v>
      </c>
      <c r="H153" s="4" t="s">
        <v>1049</v>
      </c>
      <c r="I153" s="4" t="s">
        <v>1039</v>
      </c>
    </row>
    <row r="154" spans="1:10" x14ac:dyDescent="0.25">
      <c r="A154" s="4" t="s">
        <v>232</v>
      </c>
      <c r="B154" s="95" t="s">
        <v>52</v>
      </c>
      <c r="C154" s="4" t="s">
        <v>52</v>
      </c>
      <c r="D154" s="4" t="s">
        <v>1066</v>
      </c>
      <c r="E154" s="4" t="s">
        <v>1041</v>
      </c>
      <c r="F154" s="4" t="s">
        <v>1043</v>
      </c>
      <c r="G154" s="4" t="s">
        <v>1054</v>
      </c>
      <c r="H154" s="4" t="s">
        <v>1049</v>
      </c>
      <c r="I154" s="4" t="s">
        <v>1039</v>
      </c>
    </row>
    <row r="155" spans="1:10" x14ac:dyDescent="0.25">
      <c r="A155" s="4" t="s">
        <v>234</v>
      </c>
      <c r="B155" s="95" t="s">
        <v>52</v>
      </c>
      <c r="C155" s="4" t="s">
        <v>52</v>
      </c>
      <c r="D155" s="4" t="s">
        <v>1066</v>
      </c>
      <c r="E155" s="4" t="s">
        <v>1041</v>
      </c>
      <c r="F155" s="4" t="s">
        <v>1043</v>
      </c>
      <c r="G155" s="4" t="s">
        <v>1054</v>
      </c>
      <c r="H155" s="4" t="s">
        <v>1049</v>
      </c>
      <c r="I155" s="4" t="s">
        <v>1039</v>
      </c>
    </row>
    <row r="156" spans="1:10" x14ac:dyDescent="0.25">
      <c r="A156" s="4" t="s">
        <v>237</v>
      </c>
      <c r="B156" s="95" t="s">
        <v>1111</v>
      </c>
      <c r="C156" s="4" t="s">
        <v>1112</v>
      </c>
      <c r="D156" s="4" t="s">
        <v>1078</v>
      </c>
      <c r="E156" s="4" t="s">
        <v>1035</v>
      </c>
      <c r="F156" s="4" t="s">
        <v>1048</v>
      </c>
      <c r="G156" s="4" t="s">
        <v>1037</v>
      </c>
      <c r="H156" s="4" t="s">
        <v>1079</v>
      </c>
      <c r="I156" s="4" t="s">
        <v>1039</v>
      </c>
    </row>
    <row r="157" spans="1:10" x14ac:dyDescent="0.25">
      <c r="A157" s="4" t="s">
        <v>240</v>
      </c>
      <c r="B157" s="95" t="s">
        <v>241</v>
      </c>
      <c r="C157" s="4" t="s">
        <v>1105</v>
      </c>
      <c r="D157" s="4" t="s">
        <v>1083</v>
      </c>
      <c r="E157" s="4" t="s">
        <v>1035</v>
      </c>
      <c r="F157" s="4" t="s">
        <v>1048</v>
      </c>
      <c r="G157" s="4" t="s">
        <v>1037</v>
      </c>
      <c r="H157" s="4" t="s">
        <v>1079</v>
      </c>
      <c r="I157" s="4" t="s">
        <v>1039</v>
      </c>
    </row>
    <row r="158" spans="1:10" x14ac:dyDescent="0.25">
      <c r="A158" s="4" t="s">
        <v>243</v>
      </c>
      <c r="B158" s="95" t="s">
        <v>241</v>
      </c>
      <c r="C158" s="4" t="s">
        <v>1105</v>
      </c>
      <c r="D158" s="4" t="s">
        <v>1083</v>
      </c>
      <c r="E158" s="4" t="s">
        <v>1035</v>
      </c>
      <c r="F158" s="4" t="s">
        <v>1048</v>
      </c>
      <c r="G158" s="4" t="s">
        <v>1037</v>
      </c>
      <c r="H158" s="4" t="s">
        <v>1079</v>
      </c>
      <c r="I158" s="4" t="s">
        <v>1039</v>
      </c>
    </row>
    <row r="159" spans="1:10" x14ac:dyDescent="0.25">
      <c r="A159" s="4" t="s">
        <v>244</v>
      </c>
      <c r="B159" s="95" t="s">
        <v>1111</v>
      </c>
      <c r="C159" s="4" t="s">
        <v>1112</v>
      </c>
      <c r="D159" s="4" t="s">
        <v>1078</v>
      </c>
      <c r="E159" s="4" t="s">
        <v>1035</v>
      </c>
      <c r="F159" s="4" t="s">
        <v>1048</v>
      </c>
      <c r="G159" s="4" t="s">
        <v>1037</v>
      </c>
      <c r="H159" s="4" t="s">
        <v>1079</v>
      </c>
      <c r="I159" s="4" t="s">
        <v>1039</v>
      </c>
    </row>
    <row r="160" spans="1:10" x14ac:dyDescent="0.25">
      <c r="A160" s="27"/>
      <c r="C160" s="27"/>
      <c r="D160" s="27"/>
      <c r="E160" s="27"/>
      <c r="F160" s="27"/>
      <c r="G160" s="27"/>
      <c r="H160" s="27"/>
      <c r="I160" s="27"/>
    </row>
    <row r="161" spans="1:10" x14ac:dyDescent="0.25">
      <c r="A161" s="24" t="s">
        <v>246</v>
      </c>
      <c r="B161" s="96"/>
      <c r="C161" s="25"/>
      <c r="D161" s="25"/>
      <c r="E161" s="25"/>
      <c r="F161" s="25"/>
      <c r="G161" s="25"/>
      <c r="H161" s="25"/>
      <c r="I161" s="25"/>
      <c r="J161" s="26"/>
    </row>
    <row r="162" spans="1:10" x14ac:dyDescent="0.25">
      <c r="A162" s="4" t="s">
        <v>247</v>
      </c>
      <c r="B162" s="95" t="s">
        <v>22</v>
      </c>
      <c r="C162" s="4" t="s">
        <v>1041</v>
      </c>
      <c r="D162" s="4" t="s">
        <v>1042</v>
      </c>
      <c r="E162" s="4" t="s">
        <v>1041</v>
      </c>
      <c r="F162" s="4" t="s">
        <v>1043</v>
      </c>
      <c r="G162" s="4" t="s">
        <v>1037</v>
      </c>
      <c r="H162" s="4" t="s">
        <v>1074</v>
      </c>
      <c r="I162" s="4" t="s">
        <v>1039</v>
      </c>
      <c r="J162" s="23" t="s">
        <v>1040</v>
      </c>
    </row>
    <row r="163" spans="1:10" x14ac:dyDescent="0.25">
      <c r="A163" s="4" t="s">
        <v>251</v>
      </c>
      <c r="B163" s="95" t="s">
        <v>22</v>
      </c>
      <c r="C163" s="4" t="s">
        <v>1041</v>
      </c>
      <c r="D163" s="4" t="s">
        <v>1042</v>
      </c>
      <c r="E163" s="4" t="s">
        <v>1041</v>
      </c>
      <c r="F163" s="4" t="s">
        <v>1043</v>
      </c>
      <c r="G163" s="4" t="s">
        <v>1069</v>
      </c>
      <c r="H163" s="4" t="s">
        <v>1074</v>
      </c>
      <c r="I163" s="4" t="s">
        <v>1039</v>
      </c>
      <c r="J163" s="23" t="s">
        <v>1040</v>
      </c>
    </row>
    <row r="164" spans="1:10" x14ac:dyDescent="0.25">
      <c r="A164" s="4" t="s">
        <v>255</v>
      </c>
      <c r="B164" s="95" t="s">
        <v>69</v>
      </c>
      <c r="C164" s="4" t="s">
        <v>1041</v>
      </c>
      <c r="D164" s="4" t="s">
        <v>1042</v>
      </c>
      <c r="E164" s="4" t="s">
        <v>1041</v>
      </c>
      <c r="F164" s="4" t="s">
        <v>1043</v>
      </c>
      <c r="G164" s="4" t="s">
        <v>1069</v>
      </c>
      <c r="H164" s="4" t="s">
        <v>1074</v>
      </c>
      <c r="I164" s="4" t="s">
        <v>1039</v>
      </c>
      <c r="J164" s="23" t="s">
        <v>1040</v>
      </c>
    </row>
    <row r="165" spans="1:10" x14ac:dyDescent="0.25">
      <c r="A165" s="4" t="s">
        <v>259</v>
      </c>
      <c r="B165" s="95" t="s">
        <v>22</v>
      </c>
      <c r="C165" s="4" t="s">
        <v>1041</v>
      </c>
      <c r="D165" s="4" t="s">
        <v>1042</v>
      </c>
      <c r="E165" s="4" t="s">
        <v>1041</v>
      </c>
      <c r="F165" s="4" t="s">
        <v>1043</v>
      </c>
      <c r="G165" s="4" t="s">
        <v>1069</v>
      </c>
      <c r="H165" s="4" t="s">
        <v>1074</v>
      </c>
      <c r="I165" s="4" t="s">
        <v>1039</v>
      </c>
      <c r="J165" s="23" t="s">
        <v>1040</v>
      </c>
    </row>
    <row r="166" spans="1:10" x14ac:dyDescent="0.25">
      <c r="A166" s="4" t="s">
        <v>263</v>
      </c>
      <c r="B166" s="95" t="s">
        <v>69</v>
      </c>
      <c r="C166" s="4" t="s">
        <v>1041</v>
      </c>
      <c r="D166" s="4" t="s">
        <v>1042</v>
      </c>
      <c r="E166" s="4" t="s">
        <v>1041</v>
      </c>
      <c r="F166" s="4" t="s">
        <v>1043</v>
      </c>
      <c r="G166" s="4" t="s">
        <v>1069</v>
      </c>
      <c r="H166" s="4" t="s">
        <v>1074</v>
      </c>
      <c r="I166" s="4" t="s">
        <v>1039</v>
      </c>
      <c r="J166" s="23" t="s">
        <v>1040</v>
      </c>
    </row>
    <row r="167" spans="1:10" x14ac:dyDescent="0.25">
      <c r="A167" s="4" t="s">
        <v>267</v>
      </c>
      <c r="B167" s="95" t="s">
        <v>851</v>
      </c>
      <c r="C167" s="4" t="s">
        <v>231</v>
      </c>
      <c r="D167" s="4" t="s">
        <v>1047</v>
      </c>
      <c r="E167" s="4" t="s">
        <v>1071</v>
      </c>
      <c r="F167" s="4" t="s">
        <v>1113</v>
      </c>
      <c r="G167" s="4" t="s">
        <v>1064</v>
      </c>
      <c r="H167" s="4" t="s">
        <v>1114</v>
      </c>
      <c r="I167" s="4" t="s">
        <v>1039</v>
      </c>
    </row>
    <row r="168" spans="1:10" x14ac:dyDescent="0.25">
      <c r="A168" s="4" t="s">
        <v>267</v>
      </c>
      <c r="B168" s="95" t="s">
        <v>22</v>
      </c>
      <c r="C168" s="4" t="s">
        <v>1035</v>
      </c>
      <c r="D168" s="4" t="s">
        <v>1036</v>
      </c>
      <c r="E168" s="4" t="s">
        <v>1035</v>
      </c>
      <c r="F168" s="4" t="s">
        <v>1158</v>
      </c>
      <c r="G168" s="4" t="s">
        <v>1037</v>
      </c>
      <c r="H168" s="4" t="s">
        <v>1038</v>
      </c>
      <c r="I168" s="4" t="s">
        <v>1039</v>
      </c>
      <c r="J168" s="23" t="s">
        <v>1040</v>
      </c>
    </row>
    <row r="169" spans="1:10" x14ac:dyDescent="0.25">
      <c r="A169" s="4" t="s">
        <v>267</v>
      </c>
      <c r="B169" s="95" t="s">
        <v>22</v>
      </c>
      <c r="C169" s="4" t="s">
        <v>1041</v>
      </c>
      <c r="D169" s="4" t="s">
        <v>1042</v>
      </c>
      <c r="E169" s="4" t="s">
        <v>1041</v>
      </c>
      <c r="F169" s="4" t="s">
        <v>1043</v>
      </c>
      <c r="G169" s="4" t="s">
        <v>1069</v>
      </c>
      <c r="H169" s="4" t="s">
        <v>1038</v>
      </c>
      <c r="I169" s="4" t="s">
        <v>1039</v>
      </c>
      <c r="J169" s="23" t="s">
        <v>1040</v>
      </c>
    </row>
    <row r="170" spans="1:10" x14ac:dyDescent="0.25">
      <c r="A170" s="4" t="s">
        <v>271</v>
      </c>
      <c r="B170" s="95" t="s">
        <v>22</v>
      </c>
      <c r="C170" s="4" t="s">
        <v>1041</v>
      </c>
      <c r="D170" s="4" t="s">
        <v>1042</v>
      </c>
      <c r="E170" s="4" t="s">
        <v>1041</v>
      </c>
      <c r="F170" s="4" t="s">
        <v>1043</v>
      </c>
      <c r="G170" s="4" t="s">
        <v>1069</v>
      </c>
      <c r="H170" s="4" t="s">
        <v>1074</v>
      </c>
      <c r="I170" s="4" t="s">
        <v>1039</v>
      </c>
      <c r="J170" s="23" t="s">
        <v>1040</v>
      </c>
    </row>
    <row r="171" spans="1:10" x14ac:dyDescent="0.25">
      <c r="A171" s="4" t="s">
        <v>274</v>
      </c>
      <c r="B171" s="95" t="s">
        <v>22</v>
      </c>
      <c r="C171" s="4" t="s">
        <v>1035</v>
      </c>
      <c r="D171" s="4" t="s">
        <v>1036</v>
      </c>
      <c r="E171" s="4" t="s">
        <v>1035</v>
      </c>
      <c r="F171" s="4" t="s">
        <v>1158</v>
      </c>
      <c r="G171" s="4" t="s">
        <v>1037</v>
      </c>
      <c r="H171" s="4" t="s">
        <v>1074</v>
      </c>
      <c r="I171" s="4" t="s">
        <v>1039</v>
      </c>
      <c r="J171" s="23" t="s">
        <v>1040</v>
      </c>
    </row>
    <row r="172" spans="1:10" x14ac:dyDescent="0.25">
      <c r="A172" s="4" t="s">
        <v>274</v>
      </c>
      <c r="B172" s="95" t="s">
        <v>22</v>
      </c>
      <c r="C172" s="4" t="s">
        <v>1041</v>
      </c>
      <c r="D172" s="4" t="s">
        <v>1042</v>
      </c>
      <c r="E172" s="4" t="s">
        <v>1041</v>
      </c>
      <c r="F172" s="4" t="s">
        <v>1043</v>
      </c>
      <c r="G172" s="4" t="s">
        <v>1115</v>
      </c>
      <c r="H172" s="4" t="s">
        <v>1074</v>
      </c>
      <c r="I172" s="4" t="s">
        <v>1039</v>
      </c>
      <c r="J172" s="23" t="s">
        <v>1040</v>
      </c>
    </row>
    <row r="173" spans="1:10" x14ac:dyDescent="0.25">
      <c r="A173" s="4" t="s">
        <v>274</v>
      </c>
      <c r="B173" s="95" t="s">
        <v>22</v>
      </c>
      <c r="C173" s="4" t="s">
        <v>1041</v>
      </c>
      <c r="D173" s="4" t="s">
        <v>1042</v>
      </c>
      <c r="E173" s="4" t="s">
        <v>1041</v>
      </c>
      <c r="F173" s="4" t="s">
        <v>1043</v>
      </c>
      <c r="G173" s="4" t="s">
        <v>1069</v>
      </c>
      <c r="H173" s="4" t="s">
        <v>1074</v>
      </c>
      <c r="I173" s="4" t="s">
        <v>1039</v>
      </c>
      <c r="J173" s="23" t="s">
        <v>1040</v>
      </c>
    </row>
    <row r="174" spans="1:10" x14ac:dyDescent="0.25">
      <c r="A174" s="4" t="s">
        <v>277</v>
      </c>
      <c r="B174" s="95" t="s">
        <v>280</v>
      </c>
      <c r="C174" s="4" t="s">
        <v>1067</v>
      </c>
      <c r="D174" s="4" t="s">
        <v>1036</v>
      </c>
      <c r="E174" s="4" t="s">
        <v>1067</v>
      </c>
      <c r="F174" s="4" t="s">
        <v>762</v>
      </c>
      <c r="G174" s="4" t="s">
        <v>1037</v>
      </c>
      <c r="H174" s="4" t="s">
        <v>1049</v>
      </c>
      <c r="I174" s="4" t="s">
        <v>1050</v>
      </c>
      <c r="J174" s="23" t="s">
        <v>1040</v>
      </c>
    </row>
    <row r="175" spans="1:10" x14ac:dyDescent="0.25">
      <c r="A175" s="4" t="s">
        <v>282</v>
      </c>
      <c r="B175" s="95" t="s">
        <v>231</v>
      </c>
      <c r="C175" s="4" t="s">
        <v>231</v>
      </c>
      <c r="D175" s="4" t="s">
        <v>1047</v>
      </c>
      <c r="E175" s="4" t="s">
        <v>1041</v>
      </c>
      <c r="F175" s="4" t="s">
        <v>1043</v>
      </c>
      <c r="G175" s="4" t="s">
        <v>1037</v>
      </c>
      <c r="H175" s="4" t="s">
        <v>1049</v>
      </c>
      <c r="I175" s="4" t="s">
        <v>1050</v>
      </c>
    </row>
    <row r="176" spans="1:10" x14ac:dyDescent="0.25">
      <c r="A176" s="4" t="s">
        <v>1116</v>
      </c>
      <c r="B176" s="95" t="s">
        <v>289</v>
      </c>
      <c r="C176" s="4" t="s">
        <v>134</v>
      </c>
      <c r="D176" s="4" t="s">
        <v>1078</v>
      </c>
      <c r="E176" s="4" t="s">
        <v>1035</v>
      </c>
      <c r="F176" s="4" t="s">
        <v>1048</v>
      </c>
      <c r="G176" s="4" t="s">
        <v>1037</v>
      </c>
      <c r="H176" s="4" t="s">
        <v>1079</v>
      </c>
      <c r="I176" s="4" t="s">
        <v>1039</v>
      </c>
    </row>
    <row r="177" spans="1:10" x14ac:dyDescent="0.25">
      <c r="A177" s="4" t="s">
        <v>292</v>
      </c>
      <c r="B177" s="95" t="s">
        <v>22</v>
      </c>
      <c r="C177" s="4" t="s">
        <v>1041</v>
      </c>
      <c r="D177" s="4" t="s">
        <v>1042</v>
      </c>
      <c r="E177" s="4" t="s">
        <v>1041</v>
      </c>
      <c r="F177" s="4" t="s">
        <v>1043</v>
      </c>
      <c r="G177" s="4" t="s">
        <v>1037</v>
      </c>
      <c r="H177" s="4" t="s">
        <v>1074</v>
      </c>
      <c r="I177" s="4" t="s">
        <v>1039</v>
      </c>
      <c r="J177" s="23" t="s">
        <v>1040</v>
      </c>
    </row>
    <row r="178" spans="1:10" x14ac:dyDescent="0.25">
      <c r="A178" s="4" t="s">
        <v>295</v>
      </c>
      <c r="B178" s="95" t="s">
        <v>22</v>
      </c>
      <c r="C178" s="4" t="s">
        <v>1041</v>
      </c>
      <c r="D178" s="4" t="s">
        <v>1042</v>
      </c>
      <c r="E178" s="4" t="s">
        <v>1041</v>
      </c>
      <c r="F178" s="4" t="s">
        <v>1043</v>
      </c>
      <c r="G178" s="4" t="s">
        <v>1069</v>
      </c>
      <c r="H178" s="4" t="s">
        <v>1074</v>
      </c>
      <c r="I178" s="4" t="s">
        <v>1039</v>
      </c>
      <c r="J178" s="23" t="s">
        <v>1040</v>
      </c>
    </row>
    <row r="179" spans="1:10" x14ac:dyDescent="0.25">
      <c r="A179" s="4" t="s">
        <v>297</v>
      </c>
      <c r="B179" s="95" t="s">
        <v>22</v>
      </c>
      <c r="C179" s="4" t="s">
        <v>1041</v>
      </c>
      <c r="D179" s="4" t="s">
        <v>1042</v>
      </c>
      <c r="E179" s="4" t="s">
        <v>1041</v>
      </c>
      <c r="F179" s="4" t="s">
        <v>1043</v>
      </c>
      <c r="G179" s="4" t="s">
        <v>1069</v>
      </c>
      <c r="H179" s="4" t="s">
        <v>1074</v>
      </c>
      <c r="I179" s="4" t="s">
        <v>1039</v>
      </c>
      <c r="J179" s="23" t="s">
        <v>1040</v>
      </c>
    </row>
    <row r="180" spans="1:10" x14ac:dyDescent="0.25">
      <c r="A180" s="4" t="s">
        <v>299</v>
      </c>
      <c r="B180" s="95" t="s">
        <v>22</v>
      </c>
      <c r="C180" s="4" t="s">
        <v>1041</v>
      </c>
      <c r="D180" s="4" t="s">
        <v>1042</v>
      </c>
      <c r="E180" s="4" t="s">
        <v>1041</v>
      </c>
      <c r="F180" s="4" t="s">
        <v>1043</v>
      </c>
      <c r="G180" s="4" t="s">
        <v>1037</v>
      </c>
      <c r="H180" s="4" t="s">
        <v>1049</v>
      </c>
      <c r="I180" s="4" t="s">
        <v>1039</v>
      </c>
      <c r="J180" s="23" t="s">
        <v>1040</v>
      </c>
    </row>
    <row r="181" spans="1:10" x14ac:dyDescent="0.25">
      <c r="A181" s="4" t="s">
        <v>299</v>
      </c>
      <c r="B181" s="95" t="s">
        <v>69</v>
      </c>
      <c r="C181" s="4" t="s">
        <v>1041</v>
      </c>
      <c r="D181" s="4" t="s">
        <v>1042</v>
      </c>
      <c r="E181" s="4" t="s">
        <v>1041</v>
      </c>
      <c r="F181" s="4" t="s">
        <v>1043</v>
      </c>
      <c r="G181" s="4" t="s">
        <v>1069</v>
      </c>
      <c r="H181" s="4" t="s">
        <v>1074</v>
      </c>
      <c r="I181" s="4" t="s">
        <v>1039</v>
      </c>
      <c r="J181" s="23" t="s">
        <v>1040</v>
      </c>
    </row>
    <row r="182" spans="1:10" x14ac:dyDescent="0.25">
      <c r="A182" s="4" t="s">
        <v>303</v>
      </c>
      <c r="B182" s="95" t="s">
        <v>22</v>
      </c>
      <c r="C182" s="4" t="s">
        <v>1041</v>
      </c>
      <c r="D182" s="4" t="s">
        <v>1042</v>
      </c>
      <c r="E182" s="4" t="s">
        <v>1041</v>
      </c>
      <c r="F182" s="4" t="s">
        <v>1043</v>
      </c>
      <c r="G182" s="4" t="s">
        <v>1037</v>
      </c>
      <c r="H182" s="4" t="s">
        <v>1074</v>
      </c>
      <c r="I182" s="4" t="s">
        <v>1039</v>
      </c>
      <c r="J182" s="23" t="s">
        <v>1040</v>
      </c>
    </row>
    <row r="183" spans="1:10" x14ac:dyDescent="0.25">
      <c r="A183" s="4" t="s">
        <v>305</v>
      </c>
      <c r="B183" s="95" t="s">
        <v>22</v>
      </c>
      <c r="C183" s="4" t="s">
        <v>1041</v>
      </c>
      <c r="D183" s="4" t="s">
        <v>1042</v>
      </c>
      <c r="E183" s="4" t="s">
        <v>1041</v>
      </c>
      <c r="F183" s="4" t="s">
        <v>1043</v>
      </c>
      <c r="G183" s="4" t="s">
        <v>1069</v>
      </c>
      <c r="H183" s="4" t="s">
        <v>1074</v>
      </c>
      <c r="I183" s="4" t="s">
        <v>1039</v>
      </c>
      <c r="J183" s="23" t="s">
        <v>1040</v>
      </c>
    </row>
    <row r="184" spans="1:10" x14ac:dyDescent="0.25">
      <c r="A184" s="4" t="s">
        <v>307</v>
      </c>
      <c r="B184" s="95" t="s">
        <v>22</v>
      </c>
      <c r="C184" s="4" t="s">
        <v>1117</v>
      </c>
      <c r="D184" s="4" t="s">
        <v>1042</v>
      </c>
      <c r="E184" s="4" t="s">
        <v>1118</v>
      </c>
      <c r="F184" s="4" t="s">
        <v>1043</v>
      </c>
      <c r="G184" s="4" t="s">
        <v>1054</v>
      </c>
      <c r="H184" s="4" t="s">
        <v>1119</v>
      </c>
      <c r="I184" s="4" t="s">
        <v>1039</v>
      </c>
      <c r="J184" s="23" t="s">
        <v>1040</v>
      </c>
    </row>
    <row r="185" spans="1:10" x14ac:dyDescent="0.25">
      <c r="A185" s="4" t="s">
        <v>307</v>
      </c>
      <c r="B185" s="95" t="s">
        <v>22</v>
      </c>
      <c r="C185" s="4" t="s">
        <v>1035</v>
      </c>
      <c r="D185" s="4" t="s">
        <v>1036</v>
      </c>
      <c r="E185" s="4" t="s">
        <v>1035</v>
      </c>
      <c r="F185" s="4" t="s">
        <v>1158</v>
      </c>
      <c r="G185" s="4" t="s">
        <v>1054</v>
      </c>
      <c r="H185" s="4" t="s">
        <v>1119</v>
      </c>
      <c r="I185" s="4" t="s">
        <v>1039</v>
      </c>
      <c r="J185" s="23" t="s">
        <v>1040</v>
      </c>
    </row>
    <row r="186" spans="1:10" x14ac:dyDescent="0.25">
      <c r="A186" s="4" t="s">
        <v>307</v>
      </c>
      <c r="B186" s="95" t="s">
        <v>22</v>
      </c>
      <c r="C186" s="4" t="s">
        <v>1035</v>
      </c>
      <c r="D186" s="4" t="s">
        <v>1036</v>
      </c>
      <c r="E186" s="4" t="s">
        <v>1035</v>
      </c>
      <c r="F186" s="4" t="s">
        <v>1158</v>
      </c>
      <c r="G186" s="4" t="s">
        <v>1064</v>
      </c>
      <c r="H186" s="4" t="s">
        <v>1119</v>
      </c>
      <c r="I186" s="4" t="s">
        <v>1039</v>
      </c>
      <c r="J186" s="23" t="s">
        <v>1040</v>
      </c>
    </row>
    <row r="187" spans="1:10" x14ac:dyDescent="0.25">
      <c r="A187" s="4" t="s">
        <v>307</v>
      </c>
      <c r="B187" s="95" t="s">
        <v>22</v>
      </c>
      <c r="C187" s="4" t="s">
        <v>1120</v>
      </c>
      <c r="D187" s="27" t="s">
        <v>1083</v>
      </c>
      <c r="E187" s="4" t="s">
        <v>1035</v>
      </c>
      <c r="F187" s="4" t="s">
        <v>1048</v>
      </c>
      <c r="G187" s="4" t="s">
        <v>1037</v>
      </c>
      <c r="H187" s="4" t="s">
        <v>1079</v>
      </c>
      <c r="I187" s="4" t="s">
        <v>1039</v>
      </c>
      <c r="J187" s="23" t="s">
        <v>1040</v>
      </c>
    </row>
    <row r="188" spans="1:10" x14ac:dyDescent="0.25">
      <c r="A188" s="4" t="s">
        <v>307</v>
      </c>
      <c r="B188" s="95" t="s">
        <v>22</v>
      </c>
      <c r="C188" s="4" t="s">
        <v>1041</v>
      </c>
      <c r="D188" s="4" t="s">
        <v>1042</v>
      </c>
      <c r="E188" s="4" t="s">
        <v>1041</v>
      </c>
      <c r="F188" s="4" t="s">
        <v>1043</v>
      </c>
      <c r="G188" s="4" t="s">
        <v>1044</v>
      </c>
      <c r="H188" s="4" t="s">
        <v>1049</v>
      </c>
      <c r="I188" s="4" t="s">
        <v>1039</v>
      </c>
      <c r="J188" s="23" t="s">
        <v>1040</v>
      </c>
    </row>
    <row r="189" spans="1:10" x14ac:dyDescent="0.25">
      <c r="A189" s="4" t="s">
        <v>307</v>
      </c>
      <c r="B189" s="95" t="s">
        <v>22</v>
      </c>
      <c r="C189" s="4" t="s">
        <v>1041</v>
      </c>
      <c r="D189" s="4" t="s">
        <v>1042</v>
      </c>
      <c r="E189" s="4" t="s">
        <v>1041</v>
      </c>
      <c r="F189" s="4" t="s">
        <v>1043</v>
      </c>
      <c r="G189" s="4" t="s">
        <v>1045</v>
      </c>
      <c r="H189" s="4" t="s">
        <v>1049</v>
      </c>
      <c r="I189" s="4" t="s">
        <v>1039</v>
      </c>
      <c r="J189" s="23" t="s">
        <v>1040</v>
      </c>
    </row>
    <row r="190" spans="1:10" x14ac:dyDescent="0.25">
      <c r="A190" s="4" t="s">
        <v>310</v>
      </c>
      <c r="B190" s="95" t="s">
        <v>22</v>
      </c>
      <c r="C190" s="4" t="s">
        <v>1041</v>
      </c>
      <c r="D190" s="4" t="s">
        <v>1042</v>
      </c>
      <c r="E190" s="4" t="s">
        <v>1041</v>
      </c>
      <c r="F190" s="4" t="s">
        <v>1043</v>
      </c>
      <c r="G190" s="4" t="s">
        <v>1069</v>
      </c>
      <c r="H190" s="4" t="s">
        <v>1074</v>
      </c>
      <c r="I190" s="4" t="s">
        <v>1039</v>
      </c>
      <c r="J190" s="23" t="s">
        <v>1040</v>
      </c>
    </row>
    <row r="191" spans="1:10" x14ac:dyDescent="0.25">
      <c r="A191" s="4" t="s">
        <v>313</v>
      </c>
      <c r="B191" s="95" t="s">
        <v>22</v>
      </c>
      <c r="C191" s="4" t="s">
        <v>1041</v>
      </c>
      <c r="D191" s="4" t="s">
        <v>1042</v>
      </c>
      <c r="E191" s="4" t="s">
        <v>1041</v>
      </c>
      <c r="F191" s="4" t="s">
        <v>1043</v>
      </c>
      <c r="G191" s="4" t="s">
        <v>1069</v>
      </c>
      <c r="H191" s="4" t="s">
        <v>1074</v>
      </c>
      <c r="I191" s="4" t="s">
        <v>1039</v>
      </c>
      <c r="J191" s="23" t="s">
        <v>1040</v>
      </c>
    </row>
    <row r="192" spans="1:10" x14ac:dyDescent="0.25">
      <c r="A192" s="4" t="s">
        <v>313</v>
      </c>
      <c r="B192" s="95" t="s">
        <v>69</v>
      </c>
      <c r="C192" s="4" t="s">
        <v>1041</v>
      </c>
      <c r="D192" s="4" t="s">
        <v>1042</v>
      </c>
      <c r="E192" s="4" t="s">
        <v>1041</v>
      </c>
      <c r="F192" s="4" t="s">
        <v>1053</v>
      </c>
      <c r="G192" s="4" t="s">
        <v>1069</v>
      </c>
      <c r="H192" s="4" t="s">
        <v>1074</v>
      </c>
      <c r="I192" s="4" t="s">
        <v>1039</v>
      </c>
      <c r="J192" s="23" t="s">
        <v>1040</v>
      </c>
    </row>
    <row r="193" spans="1:10" x14ac:dyDescent="0.25">
      <c r="A193" s="4" t="s">
        <v>316</v>
      </c>
      <c r="B193" s="95" t="s">
        <v>73</v>
      </c>
      <c r="C193" s="4" t="s">
        <v>231</v>
      </c>
      <c r="D193" s="4" t="s">
        <v>1121</v>
      </c>
      <c r="E193" s="4" t="s">
        <v>1035</v>
      </c>
      <c r="F193" s="4" t="s">
        <v>1048</v>
      </c>
      <c r="G193" s="4" t="s">
        <v>1037</v>
      </c>
      <c r="H193" s="4" t="s">
        <v>1079</v>
      </c>
      <c r="I193" s="4" t="s">
        <v>1050</v>
      </c>
    </row>
    <row r="194" spans="1:10" x14ac:dyDescent="0.25">
      <c r="A194" s="4" t="s">
        <v>319</v>
      </c>
      <c r="B194" s="95" t="s">
        <v>22</v>
      </c>
      <c r="C194" s="4" t="s">
        <v>1041</v>
      </c>
      <c r="D194" s="4" t="s">
        <v>1042</v>
      </c>
      <c r="E194" s="4" t="s">
        <v>1041</v>
      </c>
      <c r="F194" s="4" t="s">
        <v>1043</v>
      </c>
      <c r="G194" s="4" t="s">
        <v>1069</v>
      </c>
      <c r="H194" s="4" t="s">
        <v>1074</v>
      </c>
      <c r="I194" s="4" t="s">
        <v>1039</v>
      </c>
      <c r="J194" s="23" t="s">
        <v>1040</v>
      </c>
    </row>
    <row r="195" spans="1:10" x14ac:dyDescent="0.25">
      <c r="A195" s="4" t="s">
        <v>321</v>
      </c>
      <c r="B195" s="95" t="s">
        <v>52</v>
      </c>
      <c r="C195" s="4" t="s">
        <v>52</v>
      </c>
      <c r="D195" s="4" t="s">
        <v>1066</v>
      </c>
      <c r="E195" s="4" t="s">
        <v>1067</v>
      </c>
      <c r="F195" s="4" t="s">
        <v>762</v>
      </c>
      <c r="G195" s="4" t="s">
        <v>1037</v>
      </c>
      <c r="H195" s="4" t="s">
        <v>1049</v>
      </c>
      <c r="I195" s="4" t="s">
        <v>1039</v>
      </c>
    </row>
    <row r="196" spans="1:10" x14ac:dyDescent="0.25">
      <c r="A196" s="4" t="s">
        <v>326</v>
      </c>
      <c r="B196" s="95" t="s">
        <v>22</v>
      </c>
      <c r="C196" s="4" t="s">
        <v>1041</v>
      </c>
      <c r="D196" s="4" t="s">
        <v>1042</v>
      </c>
      <c r="E196" s="4" t="s">
        <v>1041</v>
      </c>
      <c r="F196" s="4" t="s">
        <v>1043</v>
      </c>
      <c r="G196" s="4" t="s">
        <v>1069</v>
      </c>
      <c r="H196" s="4" t="s">
        <v>1074</v>
      </c>
      <c r="I196" s="4" t="s">
        <v>1039</v>
      </c>
      <c r="J196" s="23" t="s">
        <v>1040</v>
      </c>
    </row>
    <row r="197" spans="1:10" x14ac:dyDescent="0.25">
      <c r="A197" s="4" t="s">
        <v>328</v>
      </c>
      <c r="B197" s="95" t="s">
        <v>280</v>
      </c>
      <c r="C197" s="4" t="s">
        <v>1067</v>
      </c>
      <c r="D197" s="4" t="s">
        <v>1036</v>
      </c>
      <c r="E197" s="4" t="s">
        <v>1067</v>
      </c>
      <c r="F197" s="4" t="s">
        <v>762</v>
      </c>
      <c r="G197" s="4" t="s">
        <v>1037</v>
      </c>
      <c r="H197" s="4" t="s">
        <v>1049</v>
      </c>
      <c r="I197" s="4" t="s">
        <v>1039</v>
      </c>
      <c r="J197" s="23" t="s">
        <v>1040</v>
      </c>
    </row>
    <row r="198" spans="1:10" x14ac:dyDescent="0.25">
      <c r="A198" s="4" t="s">
        <v>331</v>
      </c>
      <c r="B198" s="95" t="s">
        <v>22</v>
      </c>
      <c r="C198" s="4" t="s">
        <v>1041</v>
      </c>
      <c r="D198" s="4" t="s">
        <v>1042</v>
      </c>
      <c r="E198" s="4" t="s">
        <v>1041</v>
      </c>
      <c r="F198" s="4" t="s">
        <v>1043</v>
      </c>
      <c r="G198" s="4" t="s">
        <v>1037</v>
      </c>
      <c r="H198" s="4" t="s">
        <v>1074</v>
      </c>
      <c r="I198" s="4" t="s">
        <v>1039</v>
      </c>
      <c r="J198" s="23" t="s">
        <v>1040</v>
      </c>
    </row>
    <row r="199" spans="1:10" x14ac:dyDescent="0.25">
      <c r="A199" s="4" t="s">
        <v>333</v>
      </c>
      <c r="B199" s="95" t="s">
        <v>391</v>
      </c>
      <c r="C199" s="4" t="s">
        <v>391</v>
      </c>
      <c r="D199" s="4" t="s">
        <v>1122</v>
      </c>
      <c r="E199" s="4" t="s">
        <v>1035</v>
      </c>
      <c r="F199" s="4" t="s">
        <v>1048</v>
      </c>
      <c r="G199" s="4" t="s">
        <v>1037</v>
      </c>
      <c r="H199" s="4" t="s">
        <v>1049</v>
      </c>
      <c r="I199" s="4" t="s">
        <v>1050</v>
      </c>
    </row>
    <row r="200" spans="1:10" x14ac:dyDescent="0.25">
      <c r="A200" s="4" t="s">
        <v>333</v>
      </c>
      <c r="B200" s="95" t="s">
        <v>391</v>
      </c>
      <c r="C200" s="4" t="s">
        <v>391</v>
      </c>
      <c r="D200" s="4" t="s">
        <v>1122</v>
      </c>
      <c r="E200" s="4" t="s">
        <v>1035</v>
      </c>
      <c r="F200" s="4" t="s">
        <v>1048</v>
      </c>
      <c r="G200" s="4" t="s">
        <v>1037</v>
      </c>
      <c r="H200" s="4" t="s">
        <v>1049</v>
      </c>
      <c r="I200" s="4" t="s">
        <v>1050</v>
      </c>
    </row>
    <row r="201" spans="1:10" x14ac:dyDescent="0.25">
      <c r="A201" s="4" t="s">
        <v>338</v>
      </c>
      <c r="B201" s="95" t="s">
        <v>22</v>
      </c>
      <c r="C201" s="4" t="s">
        <v>1041</v>
      </c>
      <c r="D201" s="4" t="s">
        <v>1042</v>
      </c>
      <c r="E201" s="4" t="s">
        <v>1041</v>
      </c>
      <c r="F201" s="4" t="s">
        <v>1043</v>
      </c>
      <c r="G201" s="4" t="s">
        <v>1069</v>
      </c>
      <c r="H201" s="4" t="s">
        <v>1074</v>
      </c>
      <c r="I201" s="4" t="s">
        <v>1039</v>
      </c>
      <c r="J201" s="23" t="s">
        <v>1040</v>
      </c>
    </row>
    <row r="202" spans="1:10" x14ac:dyDescent="0.25">
      <c r="A202" s="4" t="s">
        <v>341</v>
      </c>
      <c r="B202" s="95" t="s">
        <v>22</v>
      </c>
      <c r="C202" s="4" t="s">
        <v>1041</v>
      </c>
      <c r="D202" s="4" t="s">
        <v>1042</v>
      </c>
      <c r="E202" s="4" t="s">
        <v>1041</v>
      </c>
      <c r="F202" s="4" t="s">
        <v>1043</v>
      </c>
      <c r="G202" s="4" t="s">
        <v>1037</v>
      </c>
      <c r="H202" s="4" t="s">
        <v>1074</v>
      </c>
      <c r="I202" s="4" t="s">
        <v>1039</v>
      </c>
      <c r="J202" s="23" t="s">
        <v>1040</v>
      </c>
    </row>
    <row r="203" spans="1:10" x14ac:dyDescent="0.25">
      <c r="A203" s="4" t="s">
        <v>344</v>
      </c>
      <c r="B203" s="95" t="s">
        <v>851</v>
      </c>
      <c r="C203" s="4" t="s">
        <v>231</v>
      </c>
      <c r="D203" s="4" t="s">
        <v>1047</v>
      </c>
      <c r="E203" s="4" t="s">
        <v>1071</v>
      </c>
      <c r="F203" s="4" t="s">
        <v>1058</v>
      </c>
      <c r="G203" s="4" t="s">
        <v>1058</v>
      </c>
      <c r="H203" s="4" t="s">
        <v>1058</v>
      </c>
      <c r="I203" s="4" t="s">
        <v>1039</v>
      </c>
    </row>
    <row r="204" spans="1:10" x14ac:dyDescent="0.25">
      <c r="A204" s="4" t="s">
        <v>344</v>
      </c>
      <c r="B204" s="95" t="s">
        <v>69</v>
      </c>
      <c r="C204" s="4" t="s">
        <v>1041</v>
      </c>
      <c r="D204" s="4" t="s">
        <v>1042</v>
      </c>
      <c r="E204" s="4" t="s">
        <v>1041</v>
      </c>
      <c r="F204" s="4" t="s">
        <v>1043</v>
      </c>
      <c r="G204" s="4" t="s">
        <v>1069</v>
      </c>
      <c r="H204" s="4" t="s">
        <v>1074</v>
      </c>
      <c r="I204" s="4" t="s">
        <v>1039</v>
      </c>
      <c r="J204" s="23" t="s">
        <v>1040</v>
      </c>
    </row>
    <row r="205" spans="1:10" x14ac:dyDescent="0.25">
      <c r="A205" s="4" t="s">
        <v>344</v>
      </c>
      <c r="B205" s="95" t="s">
        <v>241</v>
      </c>
      <c r="C205" s="4" t="s">
        <v>1041</v>
      </c>
      <c r="D205" s="4" t="s">
        <v>1042</v>
      </c>
      <c r="E205" s="4" t="s">
        <v>1041</v>
      </c>
      <c r="F205" s="4" t="s">
        <v>1043</v>
      </c>
      <c r="G205" s="4" t="s">
        <v>1069</v>
      </c>
      <c r="H205" s="4" t="s">
        <v>1074</v>
      </c>
      <c r="I205" s="4" t="s">
        <v>1039</v>
      </c>
      <c r="J205" s="23" t="s">
        <v>1040</v>
      </c>
    </row>
    <row r="206" spans="1:10" x14ac:dyDescent="0.25">
      <c r="A206" s="4" t="s">
        <v>348</v>
      </c>
      <c r="B206" s="95" t="s">
        <v>351</v>
      </c>
      <c r="C206" s="4" t="s">
        <v>1041</v>
      </c>
      <c r="D206" s="4" t="s">
        <v>1042</v>
      </c>
      <c r="E206" s="4" t="s">
        <v>1041</v>
      </c>
      <c r="F206" s="4" t="s">
        <v>1043</v>
      </c>
      <c r="G206" s="4" t="s">
        <v>1069</v>
      </c>
      <c r="H206" s="4" t="s">
        <v>1123</v>
      </c>
      <c r="I206" s="4" t="s">
        <v>1039</v>
      </c>
      <c r="J206" s="23" t="s">
        <v>1040</v>
      </c>
    </row>
    <row r="207" spans="1:10" x14ac:dyDescent="0.25">
      <c r="A207" s="4" t="s">
        <v>353</v>
      </c>
      <c r="B207" s="95" t="s">
        <v>22</v>
      </c>
      <c r="C207" s="4" t="s">
        <v>1041</v>
      </c>
      <c r="D207" s="4" t="s">
        <v>1042</v>
      </c>
      <c r="E207" s="4" t="s">
        <v>1041</v>
      </c>
      <c r="F207" s="4" t="s">
        <v>1043</v>
      </c>
      <c r="G207" s="4" t="s">
        <v>1069</v>
      </c>
      <c r="H207" s="4" t="s">
        <v>1074</v>
      </c>
      <c r="I207" s="4" t="s">
        <v>1039</v>
      </c>
      <c r="J207" s="23" t="s">
        <v>1040</v>
      </c>
    </row>
    <row r="208" spans="1:10" x14ac:dyDescent="0.25">
      <c r="A208" s="4" t="s">
        <v>355</v>
      </c>
      <c r="B208" s="95" t="s">
        <v>22</v>
      </c>
      <c r="C208" s="4" t="s">
        <v>1041</v>
      </c>
      <c r="D208" s="4" t="s">
        <v>1042</v>
      </c>
      <c r="E208" s="4" t="s">
        <v>1041</v>
      </c>
      <c r="F208" s="4" t="s">
        <v>1043</v>
      </c>
      <c r="G208" s="4" t="s">
        <v>1069</v>
      </c>
      <c r="H208" s="4" t="s">
        <v>1074</v>
      </c>
      <c r="I208" s="4" t="s">
        <v>1039</v>
      </c>
      <c r="J208" s="23" t="s">
        <v>1040</v>
      </c>
    </row>
    <row r="209" spans="1:10" x14ac:dyDescent="0.25">
      <c r="A209" s="4" t="s">
        <v>357</v>
      </c>
      <c r="B209" s="95" t="s">
        <v>157</v>
      </c>
      <c r="C209" s="4" t="s">
        <v>157</v>
      </c>
      <c r="D209" s="4" t="s">
        <v>1124</v>
      </c>
      <c r="E209" s="4" t="s">
        <v>1035</v>
      </c>
      <c r="F209" s="4" t="s">
        <v>1158</v>
      </c>
      <c r="G209" s="4" t="s">
        <v>1064</v>
      </c>
      <c r="H209" s="4" t="s">
        <v>1079</v>
      </c>
      <c r="I209" s="4" t="s">
        <v>1039</v>
      </c>
    </row>
    <row r="210" spans="1:10" x14ac:dyDescent="0.25">
      <c r="A210" s="4" t="s">
        <v>361</v>
      </c>
      <c r="B210" s="95" t="s">
        <v>22</v>
      </c>
      <c r="C210" s="4" t="s">
        <v>1041</v>
      </c>
      <c r="D210" s="4" t="s">
        <v>1042</v>
      </c>
      <c r="E210" s="4" t="s">
        <v>1041</v>
      </c>
      <c r="F210" s="4" t="s">
        <v>1043</v>
      </c>
      <c r="G210" s="4" t="s">
        <v>1037</v>
      </c>
      <c r="H210" s="4" t="s">
        <v>1074</v>
      </c>
      <c r="I210" s="4" t="s">
        <v>1039</v>
      </c>
      <c r="J210" s="23" t="s">
        <v>1040</v>
      </c>
    </row>
    <row r="211" spans="1:10" x14ac:dyDescent="0.25">
      <c r="A211" s="4" t="s">
        <v>364</v>
      </c>
      <c r="B211" s="95" t="s">
        <v>1125</v>
      </c>
      <c r="C211" s="4" t="s">
        <v>1126</v>
      </c>
      <c r="D211" s="4" t="s">
        <v>1083</v>
      </c>
      <c r="E211" s="4" t="s">
        <v>1035</v>
      </c>
      <c r="F211" s="4" t="s">
        <v>1158</v>
      </c>
      <c r="G211" s="4" t="s">
        <v>1064</v>
      </c>
      <c r="H211" s="4" t="s">
        <v>1079</v>
      </c>
      <c r="I211" s="4" t="s">
        <v>1039</v>
      </c>
    </row>
    <row r="212" spans="1:10" x14ac:dyDescent="0.25">
      <c r="A212" s="4" t="s">
        <v>369</v>
      </c>
      <c r="B212" s="95" t="s">
        <v>241</v>
      </c>
      <c r="C212" s="4" t="s">
        <v>1041</v>
      </c>
      <c r="D212" s="4" t="s">
        <v>1042</v>
      </c>
      <c r="E212" s="4" t="s">
        <v>1041</v>
      </c>
      <c r="F212" s="4" t="s">
        <v>1043</v>
      </c>
      <c r="G212" s="4" t="s">
        <v>1069</v>
      </c>
      <c r="H212" s="4" t="s">
        <v>1074</v>
      </c>
      <c r="I212" s="4" t="s">
        <v>1039</v>
      </c>
      <c r="J212" s="23" t="s">
        <v>1040</v>
      </c>
    </row>
    <row r="213" spans="1:10" x14ac:dyDescent="0.25">
      <c r="A213" s="4" t="s">
        <v>372</v>
      </c>
      <c r="B213" s="95" t="s">
        <v>241</v>
      </c>
      <c r="C213" s="4" t="s">
        <v>1041</v>
      </c>
      <c r="D213" s="4" t="s">
        <v>1042</v>
      </c>
      <c r="E213" s="4" t="s">
        <v>1041</v>
      </c>
      <c r="F213" s="4" t="s">
        <v>1043</v>
      </c>
      <c r="G213" s="4" t="s">
        <v>1069</v>
      </c>
      <c r="H213" s="4" t="s">
        <v>1074</v>
      </c>
      <c r="I213" s="4" t="s">
        <v>1039</v>
      </c>
      <c r="J213" s="23" t="s">
        <v>1040</v>
      </c>
    </row>
    <row r="214" spans="1:10" x14ac:dyDescent="0.25">
      <c r="A214" s="4" t="s">
        <v>372</v>
      </c>
      <c r="B214" s="95" t="s">
        <v>69</v>
      </c>
      <c r="C214" s="4" t="s">
        <v>1041</v>
      </c>
      <c r="D214" s="4" t="s">
        <v>1042</v>
      </c>
      <c r="E214" s="4" t="s">
        <v>1041</v>
      </c>
      <c r="F214" s="4" t="s">
        <v>1043</v>
      </c>
      <c r="G214" s="4" t="s">
        <v>1069</v>
      </c>
      <c r="H214" s="4" t="s">
        <v>1074</v>
      </c>
      <c r="I214" s="4" t="s">
        <v>1039</v>
      </c>
      <c r="J214" s="23" t="s">
        <v>1040</v>
      </c>
    </row>
    <row r="215" spans="1:10" x14ac:dyDescent="0.25">
      <c r="A215" s="4" t="s">
        <v>376</v>
      </c>
      <c r="B215" s="95" t="s">
        <v>22</v>
      </c>
      <c r="C215" s="4" t="s">
        <v>1041</v>
      </c>
      <c r="D215" s="4" t="s">
        <v>1042</v>
      </c>
      <c r="E215" s="4" t="s">
        <v>1041</v>
      </c>
      <c r="F215" s="4" t="s">
        <v>1043</v>
      </c>
      <c r="G215" s="4" t="s">
        <v>1069</v>
      </c>
      <c r="H215" s="4" t="s">
        <v>1074</v>
      </c>
      <c r="I215" s="4" t="s">
        <v>1039</v>
      </c>
      <c r="J215" s="23" t="s">
        <v>1040</v>
      </c>
    </row>
    <row r="216" spans="1:10" x14ac:dyDescent="0.25">
      <c r="A216" s="4" t="s">
        <v>376</v>
      </c>
      <c r="B216" s="95" t="s">
        <v>69</v>
      </c>
      <c r="C216" s="4" t="s">
        <v>1041</v>
      </c>
      <c r="D216" s="4" t="s">
        <v>1042</v>
      </c>
      <c r="E216" s="4" t="s">
        <v>1041</v>
      </c>
      <c r="F216" s="4" t="s">
        <v>1043</v>
      </c>
      <c r="G216" s="4" t="s">
        <v>1069</v>
      </c>
      <c r="H216" s="4" t="s">
        <v>1074</v>
      </c>
      <c r="I216" s="4" t="s">
        <v>1039</v>
      </c>
      <c r="J216" s="23" t="s">
        <v>1040</v>
      </c>
    </row>
    <row r="217" spans="1:10" x14ac:dyDescent="0.25">
      <c r="A217" s="4" t="s">
        <v>379</v>
      </c>
      <c r="B217" s="95" t="s">
        <v>22</v>
      </c>
      <c r="C217" s="4" t="s">
        <v>1041</v>
      </c>
      <c r="D217" s="4" t="s">
        <v>1042</v>
      </c>
      <c r="E217" s="4" t="s">
        <v>1041</v>
      </c>
      <c r="F217" s="4" t="s">
        <v>1043</v>
      </c>
      <c r="G217" s="4" t="s">
        <v>1037</v>
      </c>
      <c r="H217" s="4" t="s">
        <v>1074</v>
      </c>
      <c r="I217" s="4" t="s">
        <v>1039</v>
      </c>
      <c r="J217" s="23" t="s">
        <v>1040</v>
      </c>
    </row>
    <row r="218" spans="1:10" x14ac:dyDescent="0.25">
      <c r="A218" s="4" t="s">
        <v>383</v>
      </c>
      <c r="B218" s="95" t="s">
        <v>69</v>
      </c>
      <c r="C218" s="4" t="s">
        <v>1041</v>
      </c>
      <c r="D218" s="4" t="s">
        <v>1042</v>
      </c>
      <c r="E218" s="4" t="s">
        <v>1041</v>
      </c>
      <c r="F218" s="4" t="s">
        <v>1043</v>
      </c>
      <c r="G218" s="4" t="s">
        <v>1069</v>
      </c>
      <c r="H218" s="4" t="s">
        <v>1074</v>
      </c>
      <c r="I218" s="4" t="s">
        <v>1039</v>
      </c>
      <c r="J218" s="23" t="s">
        <v>1040</v>
      </c>
    </row>
    <row r="219" spans="1:10" x14ac:dyDescent="0.25">
      <c r="A219" s="4" t="s">
        <v>385</v>
      </c>
      <c r="B219" s="95" t="s">
        <v>22</v>
      </c>
      <c r="C219" s="4" t="s">
        <v>1041</v>
      </c>
      <c r="D219" s="4" t="s">
        <v>1042</v>
      </c>
      <c r="E219" s="4" t="s">
        <v>1041</v>
      </c>
      <c r="F219" s="4" t="s">
        <v>1043</v>
      </c>
      <c r="G219" s="4" t="s">
        <v>1069</v>
      </c>
      <c r="H219" s="4" t="s">
        <v>1074</v>
      </c>
      <c r="I219" s="4" t="s">
        <v>1039</v>
      </c>
      <c r="J219" s="23" t="s">
        <v>1040</v>
      </c>
    </row>
    <row r="220" spans="1:10" x14ac:dyDescent="0.25">
      <c r="A220" s="4" t="s">
        <v>387</v>
      </c>
      <c r="B220" s="95" t="s">
        <v>22</v>
      </c>
      <c r="C220" s="4" t="s">
        <v>1041</v>
      </c>
      <c r="D220" s="4" t="s">
        <v>1042</v>
      </c>
      <c r="E220" s="4" t="s">
        <v>1041</v>
      </c>
      <c r="F220" s="4" t="s">
        <v>1043</v>
      </c>
      <c r="G220" s="4" t="s">
        <v>1037</v>
      </c>
      <c r="H220" s="4" t="s">
        <v>1074</v>
      </c>
      <c r="I220" s="4" t="s">
        <v>1039</v>
      </c>
      <c r="J220" s="23" t="s">
        <v>1040</v>
      </c>
    </row>
    <row r="221" spans="1:10" x14ac:dyDescent="0.25">
      <c r="A221" s="4" t="s">
        <v>389</v>
      </c>
      <c r="B221" s="95" t="s">
        <v>391</v>
      </c>
      <c r="C221" s="4" t="s">
        <v>391</v>
      </c>
      <c r="D221" s="4" t="s">
        <v>1066</v>
      </c>
      <c r="E221" s="4" t="s">
        <v>1035</v>
      </c>
      <c r="F221" s="4" t="s">
        <v>1048</v>
      </c>
      <c r="G221" s="4" t="s">
        <v>1037</v>
      </c>
      <c r="H221" s="4" t="s">
        <v>1049</v>
      </c>
      <c r="I221" s="4" t="s">
        <v>1050</v>
      </c>
    </row>
    <row r="222" spans="1:10" x14ac:dyDescent="0.25">
      <c r="A222" s="4" t="s">
        <v>393</v>
      </c>
      <c r="B222" s="95" t="s">
        <v>667</v>
      </c>
      <c r="C222" s="4" t="s">
        <v>231</v>
      </c>
      <c r="D222" s="4" t="s">
        <v>1047</v>
      </c>
      <c r="E222" s="4" t="s">
        <v>1035</v>
      </c>
      <c r="F222" s="4" t="s">
        <v>1048</v>
      </c>
      <c r="G222" s="4" t="s">
        <v>1037</v>
      </c>
      <c r="H222" s="4" t="s">
        <v>1049</v>
      </c>
      <c r="I222" s="4" t="s">
        <v>1050</v>
      </c>
    </row>
    <row r="223" spans="1:10" x14ac:dyDescent="0.25">
      <c r="A223" s="4" t="s">
        <v>397</v>
      </c>
      <c r="B223" s="95" t="s">
        <v>391</v>
      </c>
      <c r="C223" s="4" t="s">
        <v>391</v>
      </c>
      <c r="D223" s="4" t="s">
        <v>1066</v>
      </c>
      <c r="E223" s="4" t="s">
        <v>1035</v>
      </c>
      <c r="F223" s="4" t="s">
        <v>1048</v>
      </c>
      <c r="G223" s="4" t="s">
        <v>1037</v>
      </c>
      <c r="H223" s="4" t="s">
        <v>1049</v>
      </c>
      <c r="I223" s="4" t="s">
        <v>1050</v>
      </c>
    </row>
    <row r="224" spans="1:10" x14ac:dyDescent="0.25">
      <c r="A224" s="4" t="s">
        <v>400</v>
      </c>
      <c r="B224" s="95" t="s">
        <v>22</v>
      </c>
      <c r="C224" s="4" t="s">
        <v>1041</v>
      </c>
      <c r="D224" s="4" t="s">
        <v>1042</v>
      </c>
      <c r="E224" s="4" t="s">
        <v>1041</v>
      </c>
      <c r="F224" s="4" t="s">
        <v>1043</v>
      </c>
      <c r="G224" s="4" t="s">
        <v>1069</v>
      </c>
      <c r="H224" s="4" t="s">
        <v>1074</v>
      </c>
      <c r="I224" s="4" t="s">
        <v>1039</v>
      </c>
      <c r="J224" s="23" t="s">
        <v>1040</v>
      </c>
    </row>
    <row r="225" spans="1:10" x14ac:dyDescent="0.25">
      <c r="A225" s="4" t="s">
        <v>400</v>
      </c>
      <c r="B225" s="95" t="s">
        <v>69</v>
      </c>
      <c r="C225" s="4" t="s">
        <v>1041</v>
      </c>
      <c r="D225" s="4" t="s">
        <v>1042</v>
      </c>
      <c r="E225" s="4" t="s">
        <v>1041</v>
      </c>
      <c r="F225" s="4" t="s">
        <v>1043</v>
      </c>
      <c r="G225" s="4" t="s">
        <v>1069</v>
      </c>
      <c r="H225" s="4" t="s">
        <v>1074</v>
      </c>
      <c r="I225" s="4" t="s">
        <v>1039</v>
      </c>
      <c r="J225" s="23" t="s">
        <v>1040</v>
      </c>
    </row>
    <row r="226" spans="1:10" x14ac:dyDescent="0.25">
      <c r="A226" s="4" t="s">
        <v>400</v>
      </c>
      <c r="B226" s="95" t="s">
        <v>241</v>
      </c>
      <c r="C226" s="4" t="s">
        <v>1041</v>
      </c>
      <c r="D226" s="4" t="s">
        <v>1042</v>
      </c>
      <c r="E226" s="4" t="s">
        <v>1041</v>
      </c>
      <c r="F226" s="4" t="s">
        <v>1043</v>
      </c>
      <c r="G226" s="4" t="s">
        <v>1069</v>
      </c>
      <c r="H226" s="4" t="s">
        <v>1074</v>
      </c>
      <c r="I226" s="4" t="s">
        <v>1039</v>
      </c>
      <c r="J226" s="23" t="s">
        <v>1040</v>
      </c>
    </row>
    <row r="227" spans="1:10" x14ac:dyDescent="0.25">
      <c r="A227" s="4" t="s">
        <v>404</v>
      </c>
      <c r="B227" s="95" t="s">
        <v>231</v>
      </c>
      <c r="C227" s="4" t="s">
        <v>1041</v>
      </c>
      <c r="D227" s="4" t="s">
        <v>1042</v>
      </c>
      <c r="E227" s="4" t="s">
        <v>1041</v>
      </c>
      <c r="F227" s="4" t="s">
        <v>1043</v>
      </c>
      <c r="G227" s="4" t="s">
        <v>1037</v>
      </c>
      <c r="H227" s="4" t="s">
        <v>1127</v>
      </c>
      <c r="I227" s="4" t="s">
        <v>1039</v>
      </c>
      <c r="J227" s="23" t="s">
        <v>1040</v>
      </c>
    </row>
    <row r="228" spans="1:10" x14ac:dyDescent="0.25">
      <c r="A228" s="4" t="s">
        <v>407</v>
      </c>
      <c r="B228" s="95" t="s">
        <v>490</v>
      </c>
      <c r="C228" s="4" t="s">
        <v>231</v>
      </c>
      <c r="D228" s="4" t="s">
        <v>1102</v>
      </c>
      <c r="E228" s="4" t="s">
        <v>1071</v>
      </c>
      <c r="F228" s="4" t="s">
        <v>1113</v>
      </c>
      <c r="G228" s="4" t="s">
        <v>1064</v>
      </c>
      <c r="H228" s="4" t="s">
        <v>1114</v>
      </c>
      <c r="I228" s="4" t="s">
        <v>1039</v>
      </c>
    </row>
    <row r="229" spans="1:10" x14ac:dyDescent="0.25">
      <c r="A229" s="4" t="s">
        <v>407</v>
      </c>
      <c r="B229" s="95" t="s">
        <v>69</v>
      </c>
      <c r="C229" s="4" t="s">
        <v>1041</v>
      </c>
      <c r="D229" s="4" t="s">
        <v>1042</v>
      </c>
      <c r="E229" s="4" t="s">
        <v>1041</v>
      </c>
      <c r="F229" s="4" t="s">
        <v>1043</v>
      </c>
      <c r="G229" s="4" t="s">
        <v>1069</v>
      </c>
      <c r="H229" s="4" t="s">
        <v>1074</v>
      </c>
      <c r="I229" s="4" t="s">
        <v>1039</v>
      </c>
      <c r="J229" s="23" t="s">
        <v>1040</v>
      </c>
    </row>
    <row r="230" spans="1:10" x14ac:dyDescent="0.25">
      <c r="A230" s="4" t="s">
        <v>1128</v>
      </c>
      <c r="B230" s="95" t="s">
        <v>391</v>
      </c>
      <c r="C230" s="4" t="s">
        <v>391</v>
      </c>
      <c r="D230" s="4" t="s">
        <v>1122</v>
      </c>
      <c r="E230" s="4" t="s">
        <v>1035</v>
      </c>
      <c r="F230" s="4" t="s">
        <v>1048</v>
      </c>
      <c r="G230" s="4" t="s">
        <v>1037</v>
      </c>
      <c r="H230" s="4" t="s">
        <v>1049</v>
      </c>
      <c r="I230" s="4" t="s">
        <v>1050</v>
      </c>
    </row>
    <row r="231" spans="1:10" x14ac:dyDescent="0.25">
      <c r="A231" s="4" t="s">
        <v>412</v>
      </c>
      <c r="B231" s="95" t="s">
        <v>22</v>
      </c>
      <c r="C231" s="4" t="s">
        <v>1035</v>
      </c>
      <c r="D231" s="4" t="s">
        <v>1036</v>
      </c>
      <c r="E231" s="4" t="s">
        <v>1035</v>
      </c>
      <c r="F231" s="4" t="s">
        <v>1158</v>
      </c>
      <c r="G231" s="4" t="s">
        <v>1037</v>
      </c>
      <c r="H231" s="4" t="s">
        <v>1074</v>
      </c>
      <c r="I231" s="4" t="s">
        <v>1039</v>
      </c>
      <c r="J231" s="23" t="s">
        <v>1040</v>
      </c>
    </row>
    <row r="232" spans="1:10" x14ac:dyDescent="0.25">
      <c r="A232" s="4" t="s">
        <v>412</v>
      </c>
      <c r="B232" s="95" t="s">
        <v>22</v>
      </c>
      <c r="C232" s="4" t="s">
        <v>1041</v>
      </c>
      <c r="D232" s="4" t="s">
        <v>1042</v>
      </c>
      <c r="E232" s="4" t="s">
        <v>1041</v>
      </c>
      <c r="F232" s="4" t="s">
        <v>1043</v>
      </c>
      <c r="G232" s="4" t="s">
        <v>1115</v>
      </c>
      <c r="H232" s="4" t="s">
        <v>1074</v>
      </c>
      <c r="I232" s="4" t="s">
        <v>1039</v>
      </c>
      <c r="J232" s="23" t="s">
        <v>1040</v>
      </c>
    </row>
    <row r="233" spans="1:10" x14ac:dyDescent="0.25">
      <c r="A233" s="4" t="s">
        <v>412</v>
      </c>
      <c r="B233" s="95" t="s">
        <v>22</v>
      </c>
      <c r="C233" s="4" t="s">
        <v>1041</v>
      </c>
      <c r="D233" s="4" t="s">
        <v>1042</v>
      </c>
      <c r="E233" s="4" t="s">
        <v>1041</v>
      </c>
      <c r="F233" s="4" t="s">
        <v>1043</v>
      </c>
      <c r="G233" s="4" t="s">
        <v>1069</v>
      </c>
      <c r="H233" s="4" t="s">
        <v>1074</v>
      </c>
      <c r="I233" s="4" t="s">
        <v>1039</v>
      </c>
      <c r="J233" s="23" t="s">
        <v>1040</v>
      </c>
    </row>
    <row r="234" spans="1:10" x14ac:dyDescent="0.25">
      <c r="A234" s="4" t="s">
        <v>415</v>
      </c>
      <c r="B234" s="95" t="s">
        <v>231</v>
      </c>
      <c r="C234" s="4" t="s">
        <v>231</v>
      </c>
      <c r="D234" s="4" t="s">
        <v>1129</v>
      </c>
      <c r="E234" s="4" t="s">
        <v>1035</v>
      </c>
      <c r="F234" s="4" t="s">
        <v>1158</v>
      </c>
      <c r="G234" s="4" t="s">
        <v>1064</v>
      </c>
      <c r="H234" s="4" t="s">
        <v>1079</v>
      </c>
      <c r="I234" s="4" t="s">
        <v>1039</v>
      </c>
    </row>
    <row r="235" spans="1:10" x14ac:dyDescent="0.25">
      <c r="A235" s="4" t="s">
        <v>419</v>
      </c>
      <c r="B235" s="95" t="s">
        <v>22</v>
      </c>
      <c r="C235" s="4" t="s">
        <v>1041</v>
      </c>
      <c r="D235" s="4" t="s">
        <v>1042</v>
      </c>
      <c r="E235" s="4" t="s">
        <v>1041</v>
      </c>
      <c r="F235" s="4" t="s">
        <v>1043</v>
      </c>
      <c r="G235" s="4" t="s">
        <v>1069</v>
      </c>
      <c r="H235" s="4" t="s">
        <v>1074</v>
      </c>
      <c r="I235" s="4" t="s">
        <v>1039</v>
      </c>
      <c r="J235" s="23" t="s">
        <v>1040</v>
      </c>
    </row>
    <row r="236" spans="1:10" x14ac:dyDescent="0.25">
      <c r="A236" s="4" t="s">
        <v>421</v>
      </c>
      <c r="B236" s="95" t="s">
        <v>22</v>
      </c>
      <c r="C236" s="4" t="s">
        <v>1041</v>
      </c>
      <c r="D236" s="4" t="s">
        <v>1042</v>
      </c>
      <c r="E236" s="4" t="s">
        <v>1041</v>
      </c>
      <c r="F236" s="4" t="s">
        <v>1043</v>
      </c>
      <c r="G236" s="4" t="s">
        <v>1069</v>
      </c>
      <c r="H236" s="4" t="s">
        <v>1074</v>
      </c>
      <c r="I236" s="4" t="s">
        <v>1039</v>
      </c>
      <c r="J236" s="23" t="s">
        <v>1040</v>
      </c>
    </row>
    <row r="237" spans="1:10" x14ac:dyDescent="0.25">
      <c r="A237" s="4" t="s">
        <v>423</v>
      </c>
      <c r="B237" s="95" t="s">
        <v>231</v>
      </c>
      <c r="C237" s="4" t="s">
        <v>231</v>
      </c>
      <c r="D237" s="4" t="s">
        <v>1130</v>
      </c>
      <c r="E237" s="4" t="s">
        <v>1071</v>
      </c>
      <c r="F237" s="4" t="s">
        <v>1058</v>
      </c>
      <c r="G237" s="4" t="s">
        <v>1058</v>
      </c>
      <c r="H237" s="4" t="s">
        <v>1058</v>
      </c>
      <c r="I237" s="4" t="s">
        <v>1039</v>
      </c>
    </row>
    <row r="238" spans="1:10" x14ac:dyDescent="0.25">
      <c r="A238" s="4" t="s">
        <v>423</v>
      </c>
      <c r="B238" s="95" t="s">
        <v>22</v>
      </c>
      <c r="C238" s="4" t="s">
        <v>1035</v>
      </c>
      <c r="D238" s="4" t="s">
        <v>1036</v>
      </c>
      <c r="E238" s="4" t="s">
        <v>1035</v>
      </c>
      <c r="F238" s="4" t="s">
        <v>1158</v>
      </c>
      <c r="G238" s="4" t="s">
        <v>1037</v>
      </c>
      <c r="H238" s="4" t="s">
        <v>1074</v>
      </c>
      <c r="I238" s="4" t="s">
        <v>1039</v>
      </c>
      <c r="J238" s="23" t="s">
        <v>1040</v>
      </c>
    </row>
    <row r="239" spans="1:10" x14ac:dyDescent="0.25">
      <c r="A239" s="4" t="s">
        <v>423</v>
      </c>
      <c r="B239" s="95" t="s">
        <v>22</v>
      </c>
      <c r="C239" s="4" t="s">
        <v>1041</v>
      </c>
      <c r="D239" s="4" t="s">
        <v>1042</v>
      </c>
      <c r="E239" s="4" t="s">
        <v>1041</v>
      </c>
      <c r="F239" s="4" t="s">
        <v>1043</v>
      </c>
      <c r="G239" s="4" t="s">
        <v>1069</v>
      </c>
      <c r="H239" s="4" t="s">
        <v>1074</v>
      </c>
      <c r="I239" s="4" t="s">
        <v>1039</v>
      </c>
      <c r="J239" s="23" t="s">
        <v>1040</v>
      </c>
    </row>
    <row r="240" spans="1:10" x14ac:dyDescent="0.25">
      <c r="A240" s="4" t="s">
        <v>427</v>
      </c>
      <c r="B240" s="95" t="s">
        <v>351</v>
      </c>
      <c r="C240" s="4" t="s">
        <v>1041</v>
      </c>
      <c r="D240" s="4" t="s">
        <v>1042</v>
      </c>
      <c r="E240" s="4" t="s">
        <v>1041</v>
      </c>
      <c r="F240" s="4" t="s">
        <v>1043</v>
      </c>
      <c r="G240" s="4" t="s">
        <v>1131</v>
      </c>
      <c r="H240" s="4" t="s">
        <v>1049</v>
      </c>
      <c r="I240" s="4" t="s">
        <v>1039</v>
      </c>
      <c r="J240" s="23" t="s">
        <v>1040</v>
      </c>
    </row>
    <row r="241" spans="1:10" x14ac:dyDescent="0.25">
      <c r="A241" s="4" t="s">
        <v>430</v>
      </c>
      <c r="B241" s="95" t="s">
        <v>22</v>
      </c>
      <c r="C241" s="4" t="s">
        <v>1035</v>
      </c>
      <c r="D241" s="4" t="s">
        <v>1036</v>
      </c>
      <c r="E241" s="4" t="s">
        <v>1035</v>
      </c>
      <c r="F241" s="4" t="s">
        <v>1158</v>
      </c>
      <c r="G241" s="4" t="s">
        <v>1037</v>
      </c>
      <c r="H241" s="4" t="s">
        <v>1074</v>
      </c>
      <c r="I241" s="4" t="s">
        <v>1039</v>
      </c>
      <c r="J241" s="23" t="s">
        <v>1040</v>
      </c>
    </row>
    <row r="242" spans="1:10" x14ac:dyDescent="0.25">
      <c r="A242" s="4" t="s">
        <v>430</v>
      </c>
      <c r="B242" s="95" t="s">
        <v>22</v>
      </c>
      <c r="C242" s="4" t="s">
        <v>1041</v>
      </c>
      <c r="D242" s="4" t="s">
        <v>1042</v>
      </c>
      <c r="E242" s="4" t="s">
        <v>1041</v>
      </c>
      <c r="F242" s="4" t="s">
        <v>1043</v>
      </c>
      <c r="G242" s="4" t="s">
        <v>1069</v>
      </c>
      <c r="H242" s="4" t="s">
        <v>1074</v>
      </c>
      <c r="I242" s="4" t="s">
        <v>1039</v>
      </c>
      <c r="J242" s="23" t="s">
        <v>1040</v>
      </c>
    </row>
    <row r="243" spans="1:10" x14ac:dyDescent="0.25">
      <c r="A243" s="4" t="s">
        <v>430</v>
      </c>
      <c r="B243" s="95" t="s">
        <v>69</v>
      </c>
      <c r="C243" s="4" t="s">
        <v>1041</v>
      </c>
      <c r="D243" s="4" t="s">
        <v>1042</v>
      </c>
      <c r="E243" s="4" t="s">
        <v>1041</v>
      </c>
      <c r="F243" s="4" t="s">
        <v>1043</v>
      </c>
      <c r="G243" s="4" t="s">
        <v>1069</v>
      </c>
      <c r="H243" s="4" t="s">
        <v>1074</v>
      </c>
      <c r="I243" s="4" t="s">
        <v>1039</v>
      </c>
      <c r="J243" s="23" t="s">
        <v>1040</v>
      </c>
    </row>
    <row r="244" spans="1:10" x14ac:dyDescent="0.25">
      <c r="A244" s="4" t="s">
        <v>434</v>
      </c>
      <c r="B244" s="95" t="s">
        <v>22</v>
      </c>
      <c r="C244" s="4" t="s">
        <v>1041</v>
      </c>
      <c r="D244" s="4" t="s">
        <v>1042</v>
      </c>
      <c r="E244" s="4" t="s">
        <v>1041</v>
      </c>
      <c r="F244" s="4" t="s">
        <v>1043</v>
      </c>
      <c r="G244" s="4" t="s">
        <v>1037</v>
      </c>
      <c r="H244" s="4" t="s">
        <v>1074</v>
      </c>
      <c r="I244" s="4" t="s">
        <v>1039</v>
      </c>
      <c r="J244" s="23" t="s">
        <v>1040</v>
      </c>
    </row>
    <row r="245" spans="1:10" x14ac:dyDescent="0.25">
      <c r="A245" s="4" t="s">
        <v>437</v>
      </c>
      <c r="B245" s="95" t="s">
        <v>22</v>
      </c>
      <c r="C245" s="4" t="s">
        <v>1041</v>
      </c>
      <c r="D245" s="4" t="s">
        <v>1042</v>
      </c>
      <c r="E245" s="4" t="s">
        <v>1041</v>
      </c>
      <c r="F245" s="4" t="s">
        <v>1043</v>
      </c>
      <c r="G245" s="4" t="s">
        <v>1069</v>
      </c>
      <c r="H245" s="4" t="s">
        <v>1074</v>
      </c>
      <c r="I245" s="4" t="s">
        <v>1039</v>
      </c>
      <c r="J245" s="23" t="s">
        <v>1040</v>
      </c>
    </row>
    <row r="246" spans="1:10" x14ac:dyDescent="0.25">
      <c r="A246" s="4" t="s">
        <v>440</v>
      </c>
      <c r="B246" s="95" t="s">
        <v>22</v>
      </c>
      <c r="C246" s="4" t="s">
        <v>1035</v>
      </c>
      <c r="D246" s="4" t="s">
        <v>1036</v>
      </c>
      <c r="E246" s="4" t="s">
        <v>1035</v>
      </c>
      <c r="F246" s="4" t="s">
        <v>1158</v>
      </c>
      <c r="G246" s="4" t="s">
        <v>1037</v>
      </c>
      <c r="H246" s="4" t="s">
        <v>1074</v>
      </c>
      <c r="I246" s="4" t="s">
        <v>1039</v>
      </c>
      <c r="J246" s="23" t="s">
        <v>1040</v>
      </c>
    </row>
    <row r="247" spans="1:10" x14ac:dyDescent="0.25">
      <c r="A247" s="4" t="s">
        <v>440</v>
      </c>
      <c r="B247" s="95" t="s">
        <v>241</v>
      </c>
      <c r="C247" s="4" t="s">
        <v>1041</v>
      </c>
      <c r="D247" s="4" t="s">
        <v>1042</v>
      </c>
      <c r="E247" s="4" t="s">
        <v>1041</v>
      </c>
      <c r="F247" s="4" t="s">
        <v>1043</v>
      </c>
      <c r="G247" s="4" t="s">
        <v>1069</v>
      </c>
      <c r="H247" s="4" t="s">
        <v>1074</v>
      </c>
      <c r="I247" s="4" t="s">
        <v>1039</v>
      </c>
      <c r="J247" s="23" t="s">
        <v>1040</v>
      </c>
    </row>
    <row r="248" spans="1:10" x14ac:dyDescent="0.25">
      <c r="A248" s="4" t="s">
        <v>440</v>
      </c>
      <c r="B248" s="95" t="s">
        <v>69</v>
      </c>
      <c r="C248" s="4" t="s">
        <v>1041</v>
      </c>
      <c r="D248" s="4" t="s">
        <v>1042</v>
      </c>
      <c r="E248" s="4" t="s">
        <v>1041</v>
      </c>
      <c r="F248" s="4" t="s">
        <v>1043</v>
      </c>
      <c r="G248" s="4" t="s">
        <v>1069</v>
      </c>
      <c r="H248" s="4" t="s">
        <v>1074</v>
      </c>
      <c r="I248" s="4" t="s">
        <v>1039</v>
      </c>
      <c r="J248" s="23" t="s">
        <v>1040</v>
      </c>
    </row>
    <row r="249" spans="1:10" x14ac:dyDescent="0.25">
      <c r="A249" s="4" t="s">
        <v>444</v>
      </c>
      <c r="B249" s="95" t="s">
        <v>447</v>
      </c>
      <c r="C249" s="4" t="s">
        <v>1132</v>
      </c>
      <c r="D249" s="4" t="s">
        <v>1078</v>
      </c>
      <c r="E249" s="4" t="s">
        <v>1041</v>
      </c>
      <c r="F249" s="4" t="s">
        <v>1043</v>
      </c>
      <c r="G249" s="4" t="s">
        <v>1037</v>
      </c>
      <c r="H249" s="4" t="s">
        <v>1049</v>
      </c>
      <c r="I249" s="4" t="s">
        <v>1039</v>
      </c>
    </row>
    <row r="250" spans="1:10" x14ac:dyDescent="0.25">
      <c r="A250" s="4" t="s">
        <v>448</v>
      </c>
      <c r="B250" s="95" t="s">
        <v>22</v>
      </c>
      <c r="C250" s="4" t="s">
        <v>1035</v>
      </c>
      <c r="D250" s="4" t="s">
        <v>1036</v>
      </c>
      <c r="E250" s="4" t="s">
        <v>1035</v>
      </c>
      <c r="F250" s="4" t="s">
        <v>1158</v>
      </c>
      <c r="G250" s="4" t="s">
        <v>1037</v>
      </c>
      <c r="H250" s="4" t="s">
        <v>1074</v>
      </c>
      <c r="I250" s="4" t="s">
        <v>1039</v>
      </c>
      <c r="J250" s="23" t="s">
        <v>1040</v>
      </c>
    </row>
    <row r="251" spans="1:10" x14ac:dyDescent="0.25">
      <c r="A251" s="4" t="s">
        <v>448</v>
      </c>
      <c r="B251" s="95" t="s">
        <v>22</v>
      </c>
      <c r="C251" s="4" t="s">
        <v>1041</v>
      </c>
      <c r="D251" s="4" t="s">
        <v>1042</v>
      </c>
      <c r="E251" s="4" t="s">
        <v>1041</v>
      </c>
      <c r="F251" s="4" t="s">
        <v>1043</v>
      </c>
      <c r="G251" s="4" t="s">
        <v>1115</v>
      </c>
      <c r="H251" s="4" t="s">
        <v>1074</v>
      </c>
      <c r="I251" s="4" t="s">
        <v>1039</v>
      </c>
      <c r="J251" s="23" t="s">
        <v>1040</v>
      </c>
    </row>
    <row r="252" spans="1:10" x14ac:dyDescent="0.25">
      <c r="A252" s="4" t="s">
        <v>448</v>
      </c>
      <c r="B252" s="95" t="s">
        <v>69</v>
      </c>
      <c r="C252" s="4" t="s">
        <v>1041</v>
      </c>
      <c r="D252" s="4" t="s">
        <v>1042</v>
      </c>
      <c r="E252" s="4" t="s">
        <v>1041</v>
      </c>
      <c r="F252" s="4" t="s">
        <v>1043</v>
      </c>
      <c r="G252" s="4" t="s">
        <v>1069</v>
      </c>
      <c r="H252" s="4" t="s">
        <v>1074</v>
      </c>
      <c r="I252" s="4" t="s">
        <v>1039</v>
      </c>
      <c r="J252" s="23" t="s">
        <v>1040</v>
      </c>
    </row>
    <row r="253" spans="1:10" x14ac:dyDescent="0.25">
      <c r="A253" s="4" t="s">
        <v>448</v>
      </c>
      <c r="B253" s="95" t="s">
        <v>241</v>
      </c>
      <c r="C253" s="4" t="s">
        <v>1041</v>
      </c>
      <c r="D253" s="4" t="s">
        <v>1042</v>
      </c>
      <c r="E253" s="4" t="s">
        <v>1041</v>
      </c>
      <c r="F253" s="4" t="s">
        <v>1043</v>
      </c>
      <c r="G253" s="4" t="s">
        <v>1069</v>
      </c>
      <c r="H253" s="4" t="s">
        <v>1074</v>
      </c>
      <c r="I253" s="4" t="s">
        <v>1039</v>
      </c>
      <c r="J253" s="23" t="s">
        <v>1040</v>
      </c>
    </row>
    <row r="254" spans="1:10" x14ac:dyDescent="0.25">
      <c r="A254" s="4" t="s">
        <v>448</v>
      </c>
      <c r="B254" s="95" t="s">
        <v>22</v>
      </c>
      <c r="C254" s="4" t="s">
        <v>1041</v>
      </c>
      <c r="D254" s="4" t="s">
        <v>1042</v>
      </c>
      <c r="E254" s="4" t="s">
        <v>1041</v>
      </c>
      <c r="F254" s="4" t="s">
        <v>1043</v>
      </c>
      <c r="G254" s="4" t="s">
        <v>1069</v>
      </c>
      <c r="H254" s="4" t="s">
        <v>1074</v>
      </c>
      <c r="I254" s="4" t="s">
        <v>1039</v>
      </c>
      <c r="J254" s="23" t="s">
        <v>1040</v>
      </c>
    </row>
    <row r="255" spans="1:10" x14ac:dyDescent="0.25">
      <c r="A255" s="4" t="s">
        <v>452</v>
      </c>
      <c r="B255" s="95" t="s">
        <v>22</v>
      </c>
      <c r="C255" s="4" t="s">
        <v>1041</v>
      </c>
      <c r="D255" s="4" t="s">
        <v>1042</v>
      </c>
      <c r="E255" s="4" t="s">
        <v>1041</v>
      </c>
      <c r="F255" s="4" t="s">
        <v>1043</v>
      </c>
      <c r="G255" s="4" t="s">
        <v>1069</v>
      </c>
      <c r="H255" s="4" t="s">
        <v>1074</v>
      </c>
      <c r="I255" s="4" t="s">
        <v>1039</v>
      </c>
      <c r="J255" s="23" t="s">
        <v>1040</v>
      </c>
    </row>
    <row r="256" spans="1:10" x14ac:dyDescent="0.25">
      <c r="A256" s="27"/>
      <c r="C256" s="27"/>
      <c r="D256" s="27"/>
      <c r="E256" s="27"/>
      <c r="F256" s="27"/>
      <c r="G256" s="27"/>
      <c r="H256" s="27"/>
      <c r="I256" s="27"/>
    </row>
    <row r="257" spans="1:10" x14ac:dyDescent="0.25">
      <c r="A257" s="24" t="s">
        <v>455</v>
      </c>
      <c r="B257" s="96"/>
      <c r="C257" s="25"/>
      <c r="D257" s="25"/>
      <c r="E257" s="25"/>
      <c r="F257" s="25"/>
      <c r="G257" s="25"/>
      <c r="H257" s="25"/>
      <c r="I257" s="25"/>
      <c r="J257" s="26"/>
    </row>
    <row r="258" spans="1:10" x14ac:dyDescent="0.25">
      <c r="A258" s="4" t="s">
        <v>456</v>
      </c>
      <c r="B258" s="95" t="s">
        <v>62</v>
      </c>
      <c r="C258" s="4" t="s">
        <v>1055</v>
      </c>
      <c r="D258" s="4" t="s">
        <v>1056</v>
      </c>
      <c r="E258" s="4" t="s">
        <v>86</v>
      </c>
      <c r="F258" s="4" t="s">
        <v>1057</v>
      </c>
      <c r="G258" s="4" t="s">
        <v>1037</v>
      </c>
      <c r="H258" s="4" t="s">
        <v>1038</v>
      </c>
      <c r="I258" s="4" t="s">
        <v>1039</v>
      </c>
      <c r="J258" s="23" t="s">
        <v>1040</v>
      </c>
    </row>
    <row r="259" spans="1:10" x14ac:dyDescent="0.25">
      <c r="A259" s="4" t="s">
        <v>456</v>
      </c>
      <c r="B259" s="95" t="s">
        <v>62</v>
      </c>
      <c r="C259" s="4" t="s">
        <v>1059</v>
      </c>
      <c r="D259" s="4" t="s">
        <v>1060</v>
      </c>
      <c r="E259" s="4" t="s">
        <v>86</v>
      </c>
      <c r="F259" s="4" t="s">
        <v>1057</v>
      </c>
      <c r="G259" s="4" t="s">
        <v>1037</v>
      </c>
      <c r="H259" s="4" t="s">
        <v>1038</v>
      </c>
      <c r="I259" s="4" t="s">
        <v>1039</v>
      </c>
      <c r="J259" s="23" t="s">
        <v>1040</v>
      </c>
    </row>
    <row r="260" spans="1:10" x14ac:dyDescent="0.25">
      <c r="A260" s="4" t="s">
        <v>456</v>
      </c>
      <c r="B260" s="95" t="s">
        <v>62</v>
      </c>
      <c r="C260" s="4" t="s">
        <v>1061</v>
      </c>
      <c r="D260" s="4" t="s">
        <v>1062</v>
      </c>
      <c r="E260" s="4" t="s">
        <v>1061</v>
      </c>
      <c r="F260" s="4" t="s">
        <v>1063</v>
      </c>
      <c r="G260" s="4" t="s">
        <v>1054</v>
      </c>
      <c r="H260" s="4" t="s">
        <v>1038</v>
      </c>
      <c r="I260" s="4" t="s">
        <v>1039</v>
      </c>
      <c r="J260" s="23" t="s">
        <v>1040</v>
      </c>
    </row>
    <row r="261" spans="1:10" x14ac:dyDescent="0.25">
      <c r="A261" s="4" t="s">
        <v>456</v>
      </c>
      <c r="B261" s="95" t="s">
        <v>62</v>
      </c>
      <c r="C261" s="4" t="s">
        <v>1061</v>
      </c>
      <c r="D261" s="4" t="s">
        <v>1062</v>
      </c>
      <c r="E261" s="4" t="s">
        <v>1061</v>
      </c>
      <c r="F261" s="4" t="s">
        <v>1063</v>
      </c>
      <c r="G261" s="4" t="s">
        <v>1064</v>
      </c>
      <c r="H261" s="4" t="s">
        <v>1038</v>
      </c>
      <c r="I261" s="4" t="s">
        <v>1039</v>
      </c>
      <c r="J261" s="23" t="s">
        <v>1040</v>
      </c>
    </row>
    <row r="262" spans="1:10" x14ac:dyDescent="0.25">
      <c r="A262" s="4" t="s">
        <v>456</v>
      </c>
      <c r="B262" s="95" t="s">
        <v>62</v>
      </c>
      <c r="C262" s="4" t="s">
        <v>1041</v>
      </c>
      <c r="D262" s="4" t="s">
        <v>1042</v>
      </c>
      <c r="E262" s="4" t="s">
        <v>1041</v>
      </c>
      <c r="F262" s="4" t="s">
        <v>1063</v>
      </c>
      <c r="G262" s="4" t="s">
        <v>1054</v>
      </c>
      <c r="H262" s="4" t="s">
        <v>1038</v>
      </c>
      <c r="I262" s="4" t="s">
        <v>1039</v>
      </c>
      <c r="J262" s="23" t="s">
        <v>1040</v>
      </c>
    </row>
    <row r="263" spans="1:10" x14ac:dyDescent="0.25">
      <c r="A263" s="4" t="s">
        <v>456</v>
      </c>
      <c r="B263" s="95" t="s">
        <v>62</v>
      </c>
      <c r="C263" s="4" t="s">
        <v>1041</v>
      </c>
      <c r="D263" s="4" t="s">
        <v>1042</v>
      </c>
      <c r="E263" s="4" t="s">
        <v>1041</v>
      </c>
      <c r="F263" s="4" t="s">
        <v>1063</v>
      </c>
      <c r="G263" s="4" t="s">
        <v>1064</v>
      </c>
      <c r="H263" s="4" t="s">
        <v>1038</v>
      </c>
      <c r="I263" s="4" t="s">
        <v>1039</v>
      </c>
      <c r="J263" s="23" t="s">
        <v>1040</v>
      </c>
    </row>
    <row r="264" spans="1:10" x14ac:dyDescent="0.25">
      <c r="A264" s="4" t="s">
        <v>459</v>
      </c>
      <c r="B264" s="95" t="s">
        <v>149</v>
      </c>
      <c r="C264" s="4" t="s">
        <v>1093</v>
      </c>
      <c r="D264" s="4" t="s">
        <v>1133</v>
      </c>
      <c r="E264" s="4" t="s">
        <v>86</v>
      </c>
      <c r="F264" s="4" t="s">
        <v>1057</v>
      </c>
      <c r="G264" s="4" t="s">
        <v>1094</v>
      </c>
      <c r="H264" s="4" t="s">
        <v>1095</v>
      </c>
      <c r="I264" s="4" t="s">
        <v>1039</v>
      </c>
    </row>
    <row r="265" spans="1:10" x14ac:dyDescent="0.25">
      <c r="A265" s="4" t="s">
        <v>462</v>
      </c>
      <c r="B265" s="95" t="s">
        <v>149</v>
      </c>
      <c r="C265" s="4" t="s">
        <v>1093</v>
      </c>
      <c r="D265" s="4" t="s">
        <v>1078</v>
      </c>
      <c r="E265" s="4" t="s">
        <v>86</v>
      </c>
      <c r="F265" s="4" t="s">
        <v>1057</v>
      </c>
      <c r="G265" s="4" t="s">
        <v>1094</v>
      </c>
      <c r="H265" s="4" t="s">
        <v>1095</v>
      </c>
      <c r="I265" s="4" t="s">
        <v>1039</v>
      </c>
    </row>
    <row r="266" spans="1:10" x14ac:dyDescent="0.25">
      <c r="A266" s="4" t="s">
        <v>465</v>
      </c>
      <c r="B266" s="95" t="s">
        <v>22</v>
      </c>
      <c r="C266" s="4" t="s">
        <v>1035</v>
      </c>
      <c r="D266" s="4" t="s">
        <v>1036</v>
      </c>
      <c r="E266" s="4" t="s">
        <v>1035</v>
      </c>
      <c r="F266" s="4" t="s">
        <v>1158</v>
      </c>
      <c r="G266" s="4" t="s">
        <v>1037</v>
      </c>
      <c r="H266" s="4" t="s">
        <v>1038</v>
      </c>
      <c r="I266" s="4" t="s">
        <v>1039</v>
      </c>
      <c r="J266" s="23" t="s">
        <v>1040</v>
      </c>
    </row>
    <row r="267" spans="1:10" x14ac:dyDescent="0.25">
      <c r="A267" s="4" t="s">
        <v>465</v>
      </c>
      <c r="B267" s="95" t="s">
        <v>22</v>
      </c>
      <c r="C267" s="4" t="s">
        <v>1041</v>
      </c>
      <c r="D267" s="4" t="s">
        <v>1042</v>
      </c>
      <c r="E267" s="4" t="s">
        <v>1041</v>
      </c>
      <c r="F267" s="4" t="s">
        <v>1043</v>
      </c>
      <c r="G267" s="4" t="s">
        <v>1044</v>
      </c>
      <c r="H267" s="4" t="s">
        <v>1038</v>
      </c>
      <c r="I267" s="4" t="s">
        <v>1039</v>
      </c>
      <c r="J267" s="23" t="s">
        <v>1040</v>
      </c>
    </row>
    <row r="268" spans="1:10" x14ac:dyDescent="0.25">
      <c r="A268" s="4" t="s">
        <v>465</v>
      </c>
      <c r="B268" s="95" t="s">
        <v>22</v>
      </c>
      <c r="C268" s="4" t="s">
        <v>1041</v>
      </c>
      <c r="D268" s="4" t="s">
        <v>1042</v>
      </c>
      <c r="E268" s="4" t="s">
        <v>1041</v>
      </c>
      <c r="F268" s="4" t="s">
        <v>1043</v>
      </c>
      <c r="G268" s="4" t="s">
        <v>1045</v>
      </c>
      <c r="H268" s="4" t="s">
        <v>1038</v>
      </c>
      <c r="I268" s="4" t="s">
        <v>1039</v>
      </c>
      <c r="J268" s="23" t="s">
        <v>1040</v>
      </c>
    </row>
    <row r="269" spans="1:10" x14ac:dyDescent="0.25">
      <c r="A269" s="4" t="s">
        <v>468</v>
      </c>
      <c r="B269" s="95" t="s">
        <v>22</v>
      </c>
      <c r="C269" s="4" t="s">
        <v>1041</v>
      </c>
      <c r="D269" s="4" t="s">
        <v>1042</v>
      </c>
      <c r="E269" s="4" t="s">
        <v>1041</v>
      </c>
      <c r="F269" s="4" t="s">
        <v>1043</v>
      </c>
      <c r="G269" s="4" t="s">
        <v>1069</v>
      </c>
      <c r="H269" s="4" t="s">
        <v>1038</v>
      </c>
      <c r="I269" s="4" t="s">
        <v>1039</v>
      </c>
      <c r="J269" s="23" t="s">
        <v>1040</v>
      </c>
    </row>
    <row r="270" spans="1:10" x14ac:dyDescent="0.25">
      <c r="A270" s="4" t="s">
        <v>471</v>
      </c>
      <c r="B270" s="95" t="s">
        <v>1134</v>
      </c>
      <c r="C270" s="4" t="s">
        <v>1041</v>
      </c>
      <c r="D270" s="4" t="s">
        <v>1042</v>
      </c>
      <c r="E270" s="4" t="s">
        <v>1041</v>
      </c>
      <c r="F270" s="4" t="s">
        <v>1043</v>
      </c>
      <c r="G270" s="4" t="s">
        <v>1069</v>
      </c>
      <c r="H270" s="4" t="s">
        <v>1074</v>
      </c>
      <c r="I270" s="4" t="s">
        <v>1039</v>
      </c>
      <c r="J270" s="23" t="s">
        <v>1040</v>
      </c>
    </row>
    <row r="271" spans="1:10" x14ac:dyDescent="0.25">
      <c r="A271" s="4" t="s">
        <v>475</v>
      </c>
      <c r="B271" s="95" t="s">
        <v>22</v>
      </c>
      <c r="C271" s="4" t="s">
        <v>1035</v>
      </c>
      <c r="D271" s="4" t="s">
        <v>1036</v>
      </c>
      <c r="E271" s="4" t="s">
        <v>1035</v>
      </c>
      <c r="F271" s="4" t="s">
        <v>1158</v>
      </c>
      <c r="G271" s="4" t="s">
        <v>1037</v>
      </c>
      <c r="H271" s="4" t="s">
        <v>1038</v>
      </c>
      <c r="I271" s="4" t="s">
        <v>1039</v>
      </c>
      <c r="J271" s="23" t="s">
        <v>1040</v>
      </c>
    </row>
    <row r="272" spans="1:10" x14ac:dyDescent="0.25">
      <c r="A272" s="4" t="s">
        <v>475</v>
      </c>
      <c r="B272" s="95" t="s">
        <v>22</v>
      </c>
      <c r="C272" s="4" t="s">
        <v>1035</v>
      </c>
      <c r="D272" s="4" t="s">
        <v>1036</v>
      </c>
      <c r="E272" s="4" t="s">
        <v>1035</v>
      </c>
      <c r="F272" s="4" t="s">
        <v>1158</v>
      </c>
      <c r="G272" s="4" t="s">
        <v>1037</v>
      </c>
      <c r="H272" s="4" t="s">
        <v>1135</v>
      </c>
      <c r="I272" s="4" t="s">
        <v>1039</v>
      </c>
      <c r="J272" s="23" t="s">
        <v>1040</v>
      </c>
    </row>
    <row r="273" spans="1:10" x14ac:dyDescent="0.25">
      <c r="A273" s="4" t="s">
        <v>475</v>
      </c>
      <c r="B273" s="95" t="s">
        <v>22</v>
      </c>
      <c r="C273" s="4" t="s">
        <v>1035</v>
      </c>
      <c r="D273" s="4" t="s">
        <v>1036</v>
      </c>
      <c r="E273" s="4" t="s">
        <v>1035</v>
      </c>
      <c r="F273" s="4" t="s">
        <v>1158</v>
      </c>
      <c r="G273" s="4" t="s">
        <v>1037</v>
      </c>
      <c r="H273" s="4" t="s">
        <v>1074</v>
      </c>
      <c r="I273" s="4" t="s">
        <v>1039</v>
      </c>
      <c r="J273" s="23" t="s">
        <v>1040</v>
      </c>
    </row>
    <row r="274" spans="1:10" x14ac:dyDescent="0.25">
      <c r="A274" s="4" t="s">
        <v>475</v>
      </c>
      <c r="B274" s="95" t="s">
        <v>22</v>
      </c>
      <c r="C274" s="4" t="s">
        <v>1041</v>
      </c>
      <c r="D274" s="4" t="s">
        <v>1042</v>
      </c>
      <c r="E274" s="4" t="s">
        <v>1041</v>
      </c>
      <c r="F274" s="4" t="s">
        <v>1043</v>
      </c>
      <c r="G274" s="4" t="s">
        <v>1069</v>
      </c>
      <c r="H274" s="4" t="s">
        <v>1038</v>
      </c>
      <c r="I274" s="4" t="s">
        <v>1039</v>
      </c>
      <c r="J274" s="23" t="s">
        <v>1040</v>
      </c>
    </row>
    <row r="275" spans="1:10" x14ac:dyDescent="0.25">
      <c r="A275" s="4" t="s">
        <v>475</v>
      </c>
      <c r="B275" s="95" t="s">
        <v>22</v>
      </c>
      <c r="C275" s="4" t="s">
        <v>1041</v>
      </c>
      <c r="D275" s="4" t="s">
        <v>1042</v>
      </c>
      <c r="E275" s="4" t="s">
        <v>1041</v>
      </c>
      <c r="F275" s="4" t="s">
        <v>1043</v>
      </c>
      <c r="G275" s="4" t="s">
        <v>1069</v>
      </c>
      <c r="H275" s="4" t="s">
        <v>1135</v>
      </c>
      <c r="I275" s="4" t="s">
        <v>1039</v>
      </c>
      <c r="J275" s="23" t="s">
        <v>1040</v>
      </c>
    </row>
    <row r="276" spans="1:10" x14ac:dyDescent="0.25">
      <c r="A276" s="4" t="s">
        <v>475</v>
      </c>
      <c r="B276" s="95" t="s">
        <v>22</v>
      </c>
      <c r="C276" s="4" t="s">
        <v>1041</v>
      </c>
      <c r="D276" s="4" t="s">
        <v>1042</v>
      </c>
      <c r="E276" s="4" t="s">
        <v>1041</v>
      </c>
      <c r="F276" s="4" t="s">
        <v>1043</v>
      </c>
      <c r="G276" s="4" t="s">
        <v>1069</v>
      </c>
      <c r="H276" s="4" t="s">
        <v>1074</v>
      </c>
      <c r="I276" s="4" t="s">
        <v>1039</v>
      </c>
      <c r="J276" s="23" t="s">
        <v>1040</v>
      </c>
    </row>
    <row r="277" spans="1:10" x14ac:dyDescent="0.25">
      <c r="A277" s="4" t="s">
        <v>475</v>
      </c>
      <c r="B277" s="95" t="s">
        <v>78</v>
      </c>
      <c r="C277" s="4" t="s">
        <v>78</v>
      </c>
      <c r="D277" s="4" t="s">
        <v>1066</v>
      </c>
      <c r="E277" s="4" t="s">
        <v>1041</v>
      </c>
      <c r="F277" s="4" t="s">
        <v>1043</v>
      </c>
      <c r="G277" s="4" t="s">
        <v>1054</v>
      </c>
      <c r="H277" s="4" t="s">
        <v>1049</v>
      </c>
      <c r="I277" s="4" t="s">
        <v>1039</v>
      </c>
    </row>
    <row r="278" spans="1:10" x14ac:dyDescent="0.25">
      <c r="A278" s="4" t="s">
        <v>479</v>
      </c>
      <c r="B278" s="95" t="s">
        <v>22</v>
      </c>
      <c r="C278" s="4" t="s">
        <v>1035</v>
      </c>
      <c r="D278" s="4" t="s">
        <v>1036</v>
      </c>
      <c r="E278" s="4" t="s">
        <v>1035</v>
      </c>
      <c r="F278" s="4" t="s">
        <v>1158</v>
      </c>
      <c r="G278" s="4" t="s">
        <v>1037</v>
      </c>
      <c r="H278" s="4" t="s">
        <v>1038</v>
      </c>
      <c r="I278" s="4" t="s">
        <v>1039</v>
      </c>
      <c r="J278" s="23" t="s">
        <v>1040</v>
      </c>
    </row>
    <row r="279" spans="1:10" x14ac:dyDescent="0.25">
      <c r="A279" s="4" t="s">
        <v>479</v>
      </c>
      <c r="B279" s="95" t="s">
        <v>22</v>
      </c>
      <c r="C279" s="4" t="s">
        <v>1041</v>
      </c>
      <c r="D279" s="4" t="s">
        <v>1042</v>
      </c>
      <c r="E279" s="4" t="s">
        <v>1041</v>
      </c>
      <c r="F279" s="4" t="s">
        <v>1043</v>
      </c>
      <c r="G279" s="4" t="s">
        <v>1044</v>
      </c>
      <c r="H279" s="4" t="s">
        <v>1038</v>
      </c>
      <c r="I279" s="4" t="s">
        <v>1039</v>
      </c>
      <c r="J279" s="23" t="s">
        <v>1040</v>
      </c>
    </row>
    <row r="280" spans="1:10" x14ac:dyDescent="0.25">
      <c r="A280" s="4" t="s">
        <v>479</v>
      </c>
      <c r="B280" s="95" t="s">
        <v>22</v>
      </c>
      <c r="C280" s="4" t="s">
        <v>1041</v>
      </c>
      <c r="D280" s="4" t="s">
        <v>1042</v>
      </c>
      <c r="E280" s="4" t="s">
        <v>1041</v>
      </c>
      <c r="F280" s="4" t="s">
        <v>1043</v>
      </c>
      <c r="G280" s="4" t="s">
        <v>1045</v>
      </c>
      <c r="H280" s="4" t="s">
        <v>1038</v>
      </c>
      <c r="I280" s="4" t="s">
        <v>1039</v>
      </c>
      <c r="J280" s="23" t="s">
        <v>1040</v>
      </c>
    </row>
    <row r="281" spans="1:10" x14ac:dyDescent="0.25">
      <c r="A281" s="4" t="s">
        <v>482</v>
      </c>
      <c r="B281" s="95" t="s">
        <v>36</v>
      </c>
      <c r="C281" s="4" t="s">
        <v>1041</v>
      </c>
      <c r="D281" s="4" t="s">
        <v>1042</v>
      </c>
      <c r="E281" s="4" t="s">
        <v>1041</v>
      </c>
      <c r="F281" s="4" t="s">
        <v>1043</v>
      </c>
      <c r="G281" s="4" t="s">
        <v>1069</v>
      </c>
      <c r="H281" s="4" t="s">
        <v>1123</v>
      </c>
      <c r="I281" s="4" t="s">
        <v>1039</v>
      </c>
      <c r="J281" s="23" t="s">
        <v>1040</v>
      </c>
    </row>
    <row r="282" spans="1:10" x14ac:dyDescent="0.25">
      <c r="A282" s="4" t="s">
        <v>487</v>
      </c>
      <c r="B282" s="95" t="s">
        <v>490</v>
      </c>
      <c r="C282" s="4" t="s">
        <v>231</v>
      </c>
      <c r="D282" s="4" t="s">
        <v>1102</v>
      </c>
      <c r="E282" s="4" t="s">
        <v>1035</v>
      </c>
      <c r="F282" s="4" t="s">
        <v>1048</v>
      </c>
      <c r="G282" s="4" t="s">
        <v>1037</v>
      </c>
      <c r="H282" s="4" t="s">
        <v>1114</v>
      </c>
      <c r="I282" s="4" t="s">
        <v>1050</v>
      </c>
    </row>
    <row r="283" spans="1:10" x14ac:dyDescent="0.25">
      <c r="A283" s="4" t="s">
        <v>491</v>
      </c>
      <c r="B283" s="95" t="s">
        <v>494</v>
      </c>
      <c r="C283" s="4" t="s">
        <v>494</v>
      </c>
      <c r="D283" s="4" t="s">
        <v>1083</v>
      </c>
      <c r="E283" s="4" t="s">
        <v>1035</v>
      </c>
      <c r="F283" s="4" t="s">
        <v>1048</v>
      </c>
      <c r="G283" s="4" t="s">
        <v>1037</v>
      </c>
      <c r="H283" s="4" t="s">
        <v>1079</v>
      </c>
      <c r="I283" s="4" t="s">
        <v>1039</v>
      </c>
    </row>
    <row r="284" spans="1:10" x14ac:dyDescent="0.25">
      <c r="A284" s="4" t="s">
        <v>496</v>
      </c>
      <c r="B284" s="95" t="s">
        <v>490</v>
      </c>
      <c r="C284" s="4" t="s">
        <v>231</v>
      </c>
      <c r="D284" s="4" t="s">
        <v>1102</v>
      </c>
      <c r="E284" s="4" t="s">
        <v>1035</v>
      </c>
      <c r="F284" s="4" t="s">
        <v>1048</v>
      </c>
      <c r="G284" s="4" t="s">
        <v>1037</v>
      </c>
      <c r="H284" s="4" t="s">
        <v>1079</v>
      </c>
      <c r="I284" s="4" t="s">
        <v>1050</v>
      </c>
    </row>
    <row r="285" spans="1:10" x14ac:dyDescent="0.25">
      <c r="A285" s="27"/>
      <c r="C285" s="27"/>
      <c r="D285" s="27"/>
      <c r="E285" s="27"/>
      <c r="F285" s="27"/>
      <c r="G285" s="27"/>
      <c r="H285" s="27"/>
      <c r="I285" s="27"/>
    </row>
    <row r="286" spans="1:10" x14ac:dyDescent="0.25">
      <c r="A286" s="24" t="s">
        <v>498</v>
      </c>
      <c r="B286" s="96"/>
      <c r="C286" s="25"/>
      <c r="D286" s="25"/>
      <c r="E286" s="25"/>
      <c r="F286" s="25"/>
      <c r="G286" s="25"/>
      <c r="H286" s="25"/>
      <c r="I286" s="25"/>
      <c r="J286" s="26"/>
    </row>
    <row r="287" spans="1:10" x14ac:dyDescent="0.25">
      <c r="A287" s="4" t="s">
        <v>499</v>
      </c>
      <c r="B287" s="95" t="s">
        <v>944</v>
      </c>
      <c r="C287" s="4" t="s">
        <v>1136</v>
      </c>
      <c r="D287" s="4" t="s">
        <v>1042</v>
      </c>
      <c r="E287" s="4" t="s">
        <v>1041</v>
      </c>
      <c r="F287" s="4" t="s">
        <v>1137</v>
      </c>
      <c r="G287" s="4" t="s">
        <v>1069</v>
      </c>
      <c r="H287" s="4" t="s">
        <v>1138</v>
      </c>
      <c r="I287" s="4" t="s">
        <v>1039</v>
      </c>
      <c r="J287" s="23" t="s">
        <v>1040</v>
      </c>
    </row>
    <row r="288" spans="1:10" x14ac:dyDescent="0.25">
      <c r="A288" s="4" t="s">
        <v>503</v>
      </c>
      <c r="B288" s="95" t="s">
        <v>1139</v>
      </c>
      <c r="C288" s="4" t="s">
        <v>1136</v>
      </c>
      <c r="D288" s="4" t="s">
        <v>1042</v>
      </c>
      <c r="E288" s="4" t="s">
        <v>1041</v>
      </c>
      <c r="F288" s="4" t="s">
        <v>1137</v>
      </c>
      <c r="G288" s="4" t="s">
        <v>1054</v>
      </c>
      <c r="H288" s="4" t="s">
        <v>1140</v>
      </c>
      <c r="I288" s="4" t="s">
        <v>1039</v>
      </c>
      <c r="J288" s="23" t="s">
        <v>1040</v>
      </c>
    </row>
    <row r="289" spans="1:10" ht="29.25" x14ac:dyDescent="0.25">
      <c r="A289" s="4" t="s">
        <v>508</v>
      </c>
      <c r="B289" s="95" t="s">
        <v>1141</v>
      </c>
      <c r="C289" s="4" t="s">
        <v>1126</v>
      </c>
      <c r="D289" s="4" t="s">
        <v>1083</v>
      </c>
      <c r="E289" s="4" t="s">
        <v>1041</v>
      </c>
      <c r="F289" s="4" t="s">
        <v>1043</v>
      </c>
      <c r="G289" s="4" t="s">
        <v>1054</v>
      </c>
      <c r="H289" s="4" t="s">
        <v>1049</v>
      </c>
      <c r="I289" s="4" t="s">
        <v>1039</v>
      </c>
    </row>
    <row r="290" spans="1:10" ht="29.25" x14ac:dyDescent="0.25">
      <c r="A290" s="4" t="s">
        <v>512</v>
      </c>
      <c r="B290" s="95" t="s">
        <v>1141</v>
      </c>
      <c r="C290" s="4" t="s">
        <v>1126</v>
      </c>
      <c r="D290" s="4" t="s">
        <v>1083</v>
      </c>
      <c r="E290" s="4" t="s">
        <v>1041</v>
      </c>
      <c r="F290" s="4" t="s">
        <v>1043</v>
      </c>
      <c r="G290" s="4" t="s">
        <v>1054</v>
      </c>
      <c r="H290" s="4" t="s">
        <v>1049</v>
      </c>
      <c r="I290" s="4" t="s">
        <v>1039</v>
      </c>
    </row>
    <row r="291" spans="1:10" x14ac:dyDescent="0.25">
      <c r="A291" s="4" t="s">
        <v>514</v>
      </c>
      <c r="B291" s="95" t="s">
        <v>1142</v>
      </c>
      <c r="C291" s="4" t="s">
        <v>1136</v>
      </c>
      <c r="D291" s="4" t="s">
        <v>1042</v>
      </c>
      <c r="E291" s="4" t="s">
        <v>1041</v>
      </c>
      <c r="F291" s="4" t="s">
        <v>1137</v>
      </c>
      <c r="G291" s="4" t="s">
        <v>1054</v>
      </c>
      <c r="H291" s="4" t="s">
        <v>1143</v>
      </c>
      <c r="I291" s="4" t="s">
        <v>1039</v>
      </c>
      <c r="J291" s="23" t="s">
        <v>1040</v>
      </c>
    </row>
    <row r="292" spans="1:10" x14ac:dyDescent="0.25">
      <c r="A292" s="4" t="s">
        <v>517</v>
      </c>
      <c r="B292" s="95" t="s">
        <v>62</v>
      </c>
      <c r="C292" s="4" t="s">
        <v>1055</v>
      </c>
      <c r="D292" s="4" t="s">
        <v>1056</v>
      </c>
      <c r="E292" s="4" t="s">
        <v>86</v>
      </c>
      <c r="F292" s="4" t="s">
        <v>1057</v>
      </c>
      <c r="G292" s="4" t="s">
        <v>1037</v>
      </c>
      <c r="H292" s="4" t="s">
        <v>1038</v>
      </c>
      <c r="I292" s="4" t="s">
        <v>1039</v>
      </c>
      <c r="J292" s="23" t="s">
        <v>1040</v>
      </c>
    </row>
    <row r="293" spans="1:10" x14ac:dyDescent="0.25">
      <c r="A293" s="4" t="s">
        <v>517</v>
      </c>
      <c r="B293" s="95" t="s">
        <v>62</v>
      </c>
      <c r="C293" s="4" t="s">
        <v>1059</v>
      </c>
      <c r="D293" s="4" t="s">
        <v>1060</v>
      </c>
      <c r="E293" s="4" t="s">
        <v>86</v>
      </c>
      <c r="F293" s="4" t="s">
        <v>1057</v>
      </c>
      <c r="G293" s="4" t="s">
        <v>1037</v>
      </c>
      <c r="H293" s="4" t="s">
        <v>1038</v>
      </c>
      <c r="I293" s="4" t="s">
        <v>1039</v>
      </c>
      <c r="J293" s="23" t="s">
        <v>1040</v>
      </c>
    </row>
    <row r="294" spans="1:10" x14ac:dyDescent="0.25">
      <c r="A294" s="4" t="s">
        <v>517</v>
      </c>
      <c r="B294" s="95" t="s">
        <v>62</v>
      </c>
      <c r="C294" s="4" t="s">
        <v>1061</v>
      </c>
      <c r="D294" s="4" t="s">
        <v>1062</v>
      </c>
      <c r="E294" s="4" t="s">
        <v>1061</v>
      </c>
      <c r="F294" s="4" t="s">
        <v>1063</v>
      </c>
      <c r="G294" s="4" t="s">
        <v>1054</v>
      </c>
      <c r="H294" s="4" t="s">
        <v>1038</v>
      </c>
      <c r="I294" s="4" t="s">
        <v>1039</v>
      </c>
      <c r="J294" s="23" t="s">
        <v>1040</v>
      </c>
    </row>
    <row r="295" spans="1:10" x14ac:dyDescent="0.25">
      <c r="A295" s="4" t="s">
        <v>517</v>
      </c>
      <c r="B295" s="95" t="s">
        <v>62</v>
      </c>
      <c r="C295" s="4" t="s">
        <v>1061</v>
      </c>
      <c r="D295" s="4" t="s">
        <v>1062</v>
      </c>
      <c r="E295" s="4" t="s">
        <v>1061</v>
      </c>
      <c r="F295" s="4" t="s">
        <v>1063</v>
      </c>
      <c r="G295" s="4" t="s">
        <v>1064</v>
      </c>
      <c r="H295" s="4" t="s">
        <v>1038</v>
      </c>
      <c r="I295" s="4" t="s">
        <v>1039</v>
      </c>
      <c r="J295" s="23" t="s">
        <v>1040</v>
      </c>
    </row>
    <row r="296" spans="1:10" x14ac:dyDescent="0.25">
      <c r="A296" s="4" t="s">
        <v>517</v>
      </c>
      <c r="B296" s="95" t="s">
        <v>62</v>
      </c>
      <c r="C296" s="4" t="s">
        <v>1041</v>
      </c>
      <c r="D296" s="4" t="s">
        <v>1042</v>
      </c>
      <c r="E296" s="4" t="s">
        <v>1041</v>
      </c>
      <c r="F296" s="4" t="s">
        <v>1063</v>
      </c>
      <c r="G296" s="4" t="s">
        <v>1054</v>
      </c>
      <c r="H296" s="4" t="s">
        <v>1038</v>
      </c>
      <c r="I296" s="4" t="s">
        <v>1039</v>
      </c>
      <c r="J296" s="23" t="s">
        <v>1040</v>
      </c>
    </row>
    <row r="297" spans="1:10" x14ac:dyDescent="0.25">
      <c r="A297" s="4" t="s">
        <v>517</v>
      </c>
      <c r="B297" s="95" t="s">
        <v>62</v>
      </c>
      <c r="C297" s="4" t="s">
        <v>1041</v>
      </c>
      <c r="D297" s="4" t="s">
        <v>1042</v>
      </c>
      <c r="E297" s="4" t="s">
        <v>1041</v>
      </c>
      <c r="F297" s="4" t="s">
        <v>1063</v>
      </c>
      <c r="G297" s="4" t="s">
        <v>1064</v>
      </c>
      <c r="H297" s="4" t="s">
        <v>1038</v>
      </c>
      <c r="I297" s="4" t="s">
        <v>1039</v>
      </c>
      <c r="J297" s="23" t="s">
        <v>1040</v>
      </c>
    </row>
    <row r="298" spans="1:10" x14ac:dyDescent="0.25">
      <c r="A298" s="4" t="s">
        <v>519</v>
      </c>
      <c r="B298" s="95" t="s">
        <v>162</v>
      </c>
      <c r="C298" s="4" t="s">
        <v>1136</v>
      </c>
      <c r="D298" s="4" t="s">
        <v>1042</v>
      </c>
      <c r="E298" s="4" t="s">
        <v>1041</v>
      </c>
      <c r="F298" s="4" t="s">
        <v>1063</v>
      </c>
      <c r="G298" s="4" t="s">
        <v>1037</v>
      </c>
      <c r="H298" s="4" t="s">
        <v>1049</v>
      </c>
      <c r="I298" s="4" t="s">
        <v>1039</v>
      </c>
      <c r="J298" s="23" t="s">
        <v>1040</v>
      </c>
    </row>
    <row r="299" spans="1:10" x14ac:dyDescent="0.25">
      <c r="A299" s="4" t="s">
        <v>522</v>
      </c>
      <c r="B299" s="95" t="s">
        <v>241</v>
      </c>
      <c r="C299" s="4" t="s">
        <v>1041</v>
      </c>
      <c r="D299" s="4" t="s">
        <v>1042</v>
      </c>
      <c r="E299" s="4" t="s">
        <v>1041</v>
      </c>
      <c r="F299" s="4" t="s">
        <v>1063</v>
      </c>
      <c r="G299" s="4" t="s">
        <v>1144</v>
      </c>
      <c r="H299" s="4" t="s">
        <v>1074</v>
      </c>
      <c r="I299" s="4" t="s">
        <v>1039</v>
      </c>
      <c r="J299" s="23" t="s">
        <v>1040</v>
      </c>
    </row>
    <row r="300" spans="1:10" x14ac:dyDescent="0.25">
      <c r="A300" s="4" t="s">
        <v>526</v>
      </c>
      <c r="B300" s="95" t="s">
        <v>1142</v>
      </c>
      <c r="C300" s="4" t="s">
        <v>1136</v>
      </c>
      <c r="D300" s="4" t="s">
        <v>1042</v>
      </c>
      <c r="E300" s="4" t="s">
        <v>1041</v>
      </c>
      <c r="F300" s="4" t="s">
        <v>1137</v>
      </c>
      <c r="G300" s="4" t="s">
        <v>1144</v>
      </c>
      <c r="H300" s="4" t="s">
        <v>1074</v>
      </c>
      <c r="I300" s="4" t="s">
        <v>1039</v>
      </c>
      <c r="J300" s="23" t="s">
        <v>1040</v>
      </c>
    </row>
    <row r="301" spans="1:10" x14ac:dyDescent="0.25">
      <c r="A301" s="4" t="s">
        <v>526</v>
      </c>
      <c r="B301" s="95" t="s">
        <v>241</v>
      </c>
      <c r="C301" s="4" t="s">
        <v>1136</v>
      </c>
      <c r="D301" s="4" t="s">
        <v>1042</v>
      </c>
      <c r="E301" s="4" t="s">
        <v>1041</v>
      </c>
      <c r="F301" s="4" t="s">
        <v>1063</v>
      </c>
      <c r="G301" s="4" t="s">
        <v>1037</v>
      </c>
      <c r="H301" s="4" t="s">
        <v>1145</v>
      </c>
      <c r="I301" s="4" t="s">
        <v>1039</v>
      </c>
      <c r="J301" s="23" t="s">
        <v>1040</v>
      </c>
    </row>
    <row r="302" spans="1:10" x14ac:dyDescent="0.25">
      <c r="A302" s="4" t="s">
        <v>526</v>
      </c>
      <c r="B302" s="95" t="s">
        <v>162</v>
      </c>
      <c r="C302" s="4" t="s">
        <v>1136</v>
      </c>
      <c r="D302" s="4" t="s">
        <v>1042</v>
      </c>
      <c r="E302" s="4" t="s">
        <v>1041</v>
      </c>
      <c r="F302" s="4" t="s">
        <v>1063</v>
      </c>
      <c r="G302" s="4" t="s">
        <v>1144</v>
      </c>
      <c r="H302" s="4" t="s">
        <v>1074</v>
      </c>
      <c r="I302" s="4" t="s">
        <v>1039</v>
      </c>
      <c r="J302" s="23" t="s">
        <v>1040</v>
      </c>
    </row>
    <row r="303" spans="1:10" x14ac:dyDescent="0.25">
      <c r="A303" s="4" t="s">
        <v>530</v>
      </c>
      <c r="B303" s="95" t="s">
        <v>162</v>
      </c>
      <c r="C303" s="4" t="s">
        <v>1136</v>
      </c>
      <c r="D303" s="4" t="s">
        <v>1042</v>
      </c>
      <c r="E303" s="4" t="s">
        <v>1041</v>
      </c>
      <c r="F303" s="4" t="s">
        <v>1063</v>
      </c>
      <c r="G303" s="4" t="s">
        <v>1037</v>
      </c>
      <c r="H303" s="4" t="s">
        <v>1146</v>
      </c>
      <c r="I303" s="4" t="s">
        <v>1039</v>
      </c>
      <c r="J303" s="23" t="s">
        <v>1040</v>
      </c>
    </row>
    <row r="304" spans="1:10" x14ac:dyDescent="0.25">
      <c r="A304" s="4" t="s">
        <v>533</v>
      </c>
      <c r="B304" s="95" t="s">
        <v>1142</v>
      </c>
      <c r="C304" s="4" t="s">
        <v>1147</v>
      </c>
      <c r="D304" s="4" t="s">
        <v>1042</v>
      </c>
      <c r="E304" s="4" t="s">
        <v>1041</v>
      </c>
      <c r="F304" s="4" t="s">
        <v>1065</v>
      </c>
      <c r="G304" s="4" t="s">
        <v>1037</v>
      </c>
      <c r="H304" s="4" t="s">
        <v>1049</v>
      </c>
      <c r="I304" s="4" t="s">
        <v>1039</v>
      </c>
      <c r="J304" s="23" t="s">
        <v>1040</v>
      </c>
    </row>
    <row r="305" spans="1:10" x14ac:dyDescent="0.25">
      <c r="A305" s="4" t="s">
        <v>535</v>
      </c>
      <c r="B305" s="95" t="s">
        <v>1142</v>
      </c>
      <c r="C305" s="4" t="s">
        <v>1147</v>
      </c>
      <c r="D305" s="4" t="s">
        <v>1042</v>
      </c>
      <c r="E305" s="4" t="s">
        <v>1041</v>
      </c>
      <c r="F305" s="4" t="s">
        <v>1065</v>
      </c>
      <c r="G305" s="4" t="s">
        <v>1037</v>
      </c>
      <c r="H305" s="4" t="s">
        <v>1049</v>
      </c>
      <c r="I305" s="4" t="s">
        <v>1039</v>
      </c>
      <c r="J305" s="23" t="s">
        <v>1040</v>
      </c>
    </row>
    <row r="306" spans="1:10" x14ac:dyDescent="0.25">
      <c r="A306" s="4" t="s">
        <v>537</v>
      </c>
      <c r="B306" s="95" t="s">
        <v>241</v>
      </c>
      <c r="C306" s="4" t="s">
        <v>1136</v>
      </c>
      <c r="D306" s="4" t="s">
        <v>1042</v>
      </c>
      <c r="E306" s="4" t="s">
        <v>1041</v>
      </c>
      <c r="F306" s="4" t="s">
        <v>1063</v>
      </c>
      <c r="G306" s="4" t="s">
        <v>1144</v>
      </c>
      <c r="H306" s="4" t="s">
        <v>1074</v>
      </c>
      <c r="I306" s="4" t="s">
        <v>1039</v>
      </c>
      <c r="J306" s="23" t="s">
        <v>1040</v>
      </c>
    </row>
    <row r="307" spans="1:10" x14ac:dyDescent="0.25">
      <c r="A307" s="4" t="s">
        <v>539</v>
      </c>
      <c r="B307" s="95" t="s">
        <v>944</v>
      </c>
      <c r="C307" s="4" t="s">
        <v>231</v>
      </c>
      <c r="D307" s="4" t="s">
        <v>1047</v>
      </c>
      <c r="E307" s="4" t="s">
        <v>1041</v>
      </c>
      <c r="F307" s="4" t="s">
        <v>1137</v>
      </c>
      <c r="G307" s="4" t="s">
        <v>1058</v>
      </c>
      <c r="H307" s="4" t="s">
        <v>1058</v>
      </c>
      <c r="I307" s="4" t="s">
        <v>1050</v>
      </c>
    </row>
    <row r="308" spans="1:10" x14ac:dyDescent="0.25">
      <c r="A308" s="4" t="s">
        <v>543</v>
      </c>
      <c r="B308" s="95" t="s">
        <v>1142</v>
      </c>
      <c r="C308" s="4" t="s">
        <v>1041</v>
      </c>
      <c r="D308" s="4" t="s">
        <v>1042</v>
      </c>
      <c r="E308" s="4" t="s">
        <v>1041</v>
      </c>
      <c r="F308" s="4" t="s">
        <v>1137</v>
      </c>
      <c r="G308" s="4" t="s">
        <v>1058</v>
      </c>
      <c r="H308" s="4" t="s">
        <v>1058</v>
      </c>
      <c r="I308" s="4" t="s">
        <v>1039</v>
      </c>
      <c r="J308" s="23" t="s">
        <v>1040</v>
      </c>
    </row>
    <row r="309" spans="1:10" x14ac:dyDescent="0.25">
      <c r="A309" s="4" t="s">
        <v>543</v>
      </c>
      <c r="B309" s="95" t="s">
        <v>944</v>
      </c>
      <c r="C309" s="4" t="s">
        <v>231</v>
      </c>
      <c r="D309" s="4" t="s">
        <v>1047</v>
      </c>
      <c r="E309" s="4" t="s">
        <v>1041</v>
      </c>
      <c r="F309" s="4" t="s">
        <v>1137</v>
      </c>
      <c r="G309" s="4" t="s">
        <v>1058</v>
      </c>
      <c r="H309" s="4" t="s">
        <v>1058</v>
      </c>
      <c r="I309" s="4" t="s">
        <v>1050</v>
      </c>
    </row>
    <row r="310" spans="1:10" x14ac:dyDescent="0.25">
      <c r="A310" s="4" t="s">
        <v>545</v>
      </c>
      <c r="B310" s="95" t="s">
        <v>1148</v>
      </c>
      <c r="C310" s="4" t="s">
        <v>1126</v>
      </c>
      <c r="D310" s="4" t="s">
        <v>1083</v>
      </c>
      <c r="E310" s="4" t="s">
        <v>1149</v>
      </c>
      <c r="F310" s="4" t="s">
        <v>1159</v>
      </c>
      <c r="G310" s="4" t="s">
        <v>1037</v>
      </c>
      <c r="H310" s="4" t="s">
        <v>1049</v>
      </c>
      <c r="I310" s="4" t="s">
        <v>1039</v>
      </c>
    </row>
    <row r="311" spans="1:10" x14ac:dyDescent="0.25">
      <c r="A311" s="4" t="s">
        <v>550</v>
      </c>
      <c r="B311" s="95" t="s">
        <v>149</v>
      </c>
      <c r="C311" s="4" t="s">
        <v>1093</v>
      </c>
      <c r="D311" s="4" t="s">
        <v>1133</v>
      </c>
      <c r="E311" s="4" t="s">
        <v>86</v>
      </c>
      <c r="F311" s="4" t="s">
        <v>1057</v>
      </c>
      <c r="G311" s="4" t="s">
        <v>1058</v>
      </c>
      <c r="H311" s="4" t="s">
        <v>1058</v>
      </c>
      <c r="I311" s="4" t="s">
        <v>1039</v>
      </c>
    </row>
    <row r="312" spans="1:10" x14ac:dyDescent="0.25">
      <c r="A312" s="4" t="s">
        <v>550</v>
      </c>
      <c r="B312" s="95" t="s">
        <v>62</v>
      </c>
      <c r="C312" s="4" t="s">
        <v>1061</v>
      </c>
      <c r="D312" s="4" t="s">
        <v>1062</v>
      </c>
      <c r="E312" s="4" t="s">
        <v>86</v>
      </c>
      <c r="F312" s="4" t="s">
        <v>1057</v>
      </c>
      <c r="G312" s="4" t="s">
        <v>1037</v>
      </c>
      <c r="H312" s="4" t="s">
        <v>1038</v>
      </c>
      <c r="I312" s="4" t="s">
        <v>1039</v>
      </c>
      <c r="J312" s="23" t="s">
        <v>1040</v>
      </c>
    </row>
    <row r="313" spans="1:10" x14ac:dyDescent="0.25">
      <c r="A313" s="4" t="s">
        <v>550</v>
      </c>
      <c r="B313" s="95" t="s">
        <v>62</v>
      </c>
      <c r="C313" s="4" t="s">
        <v>1055</v>
      </c>
      <c r="D313" s="4" t="s">
        <v>1056</v>
      </c>
      <c r="E313" s="4" t="s">
        <v>86</v>
      </c>
      <c r="F313" s="4" t="s">
        <v>1057</v>
      </c>
      <c r="G313" s="4" t="s">
        <v>1037</v>
      </c>
      <c r="H313" s="4" t="s">
        <v>1038</v>
      </c>
      <c r="I313" s="4" t="s">
        <v>1039</v>
      </c>
      <c r="J313" s="23" t="s">
        <v>1040</v>
      </c>
    </row>
    <row r="314" spans="1:10" x14ac:dyDescent="0.25">
      <c r="A314" s="4" t="s">
        <v>550</v>
      </c>
      <c r="B314" s="95" t="s">
        <v>62</v>
      </c>
      <c r="C314" s="4" t="s">
        <v>1041</v>
      </c>
      <c r="D314" s="4" t="s">
        <v>1042</v>
      </c>
      <c r="E314" s="4" t="s">
        <v>1061</v>
      </c>
      <c r="F314" s="4" t="s">
        <v>1063</v>
      </c>
      <c r="G314" s="4" t="s">
        <v>1054</v>
      </c>
      <c r="H314" s="4" t="s">
        <v>1038</v>
      </c>
      <c r="I314" s="4" t="s">
        <v>1039</v>
      </c>
      <c r="J314" s="23" t="s">
        <v>1040</v>
      </c>
    </row>
    <row r="315" spans="1:10" x14ac:dyDescent="0.25">
      <c r="A315" s="4" t="s">
        <v>550</v>
      </c>
      <c r="B315" s="95" t="s">
        <v>62</v>
      </c>
      <c r="C315" s="4" t="s">
        <v>1041</v>
      </c>
      <c r="D315" s="4" t="s">
        <v>1042</v>
      </c>
      <c r="E315" s="4" t="s">
        <v>1061</v>
      </c>
      <c r="F315" s="4" t="s">
        <v>1063</v>
      </c>
      <c r="G315" s="4" t="s">
        <v>1064</v>
      </c>
      <c r="H315" s="4" t="s">
        <v>1038</v>
      </c>
      <c r="I315" s="4" t="s">
        <v>1039</v>
      </c>
      <c r="J315" s="23" t="s">
        <v>1040</v>
      </c>
    </row>
    <row r="316" spans="1:10" x14ac:dyDescent="0.25">
      <c r="A316" s="4" t="s">
        <v>550</v>
      </c>
      <c r="B316" s="95" t="s">
        <v>62</v>
      </c>
      <c r="C316" s="4" t="s">
        <v>1061</v>
      </c>
      <c r="D316" s="4" t="s">
        <v>1062</v>
      </c>
      <c r="E316" s="4" t="s">
        <v>1041</v>
      </c>
      <c r="F316" s="4" t="s">
        <v>1063</v>
      </c>
      <c r="G316" s="4" t="s">
        <v>1054</v>
      </c>
      <c r="H316" s="4" t="s">
        <v>1038</v>
      </c>
      <c r="I316" s="4" t="s">
        <v>1039</v>
      </c>
      <c r="J316" s="23" t="s">
        <v>1040</v>
      </c>
    </row>
    <row r="317" spans="1:10" x14ac:dyDescent="0.25">
      <c r="A317" s="4" t="s">
        <v>555</v>
      </c>
      <c r="B317" s="95" t="s">
        <v>149</v>
      </c>
      <c r="C317" s="4" t="s">
        <v>1093</v>
      </c>
      <c r="D317" s="4" t="s">
        <v>1133</v>
      </c>
      <c r="E317" s="4" t="s">
        <v>86</v>
      </c>
      <c r="F317" s="4" t="s">
        <v>1057</v>
      </c>
      <c r="G317" s="4" t="s">
        <v>1058</v>
      </c>
      <c r="H317" s="4" t="s">
        <v>1058</v>
      </c>
      <c r="I317" s="4" t="s">
        <v>1039</v>
      </c>
    </row>
    <row r="318" spans="1:10" x14ac:dyDescent="0.25">
      <c r="A318" s="4" t="s">
        <v>558</v>
      </c>
      <c r="B318" s="95" t="s">
        <v>1051</v>
      </c>
      <c r="C318" s="4" t="s">
        <v>1041</v>
      </c>
      <c r="D318" s="4" t="s">
        <v>1042</v>
      </c>
      <c r="E318" s="4" t="s">
        <v>1041</v>
      </c>
      <c r="F318" s="4" t="s">
        <v>1137</v>
      </c>
      <c r="G318" s="4" t="s">
        <v>1054</v>
      </c>
      <c r="H318" s="4" t="s">
        <v>1150</v>
      </c>
      <c r="I318" s="4" t="s">
        <v>1039</v>
      </c>
      <c r="J318" s="23" t="s">
        <v>1040</v>
      </c>
    </row>
    <row r="319" spans="1:10" x14ac:dyDescent="0.25">
      <c r="A319" s="4" t="s">
        <v>562</v>
      </c>
      <c r="B319" s="95" t="s">
        <v>167</v>
      </c>
      <c r="C319" s="4" t="s">
        <v>231</v>
      </c>
      <c r="D319" s="4" t="s">
        <v>1047</v>
      </c>
      <c r="E319" s="4" t="s">
        <v>1041</v>
      </c>
      <c r="F319" s="4" t="s">
        <v>1137</v>
      </c>
      <c r="G319" s="4" t="s">
        <v>1058</v>
      </c>
      <c r="H319" s="4" t="s">
        <v>1058</v>
      </c>
      <c r="I319" s="4" t="s">
        <v>1050</v>
      </c>
    </row>
    <row r="320" spans="1:10" x14ac:dyDescent="0.25">
      <c r="A320" s="4" t="s">
        <v>565</v>
      </c>
      <c r="B320" s="95" t="s">
        <v>149</v>
      </c>
      <c r="C320" s="4" t="s">
        <v>1093</v>
      </c>
      <c r="D320" s="4" t="s">
        <v>1133</v>
      </c>
      <c r="E320" s="4" t="s">
        <v>86</v>
      </c>
      <c r="F320" s="4" t="s">
        <v>1057</v>
      </c>
      <c r="G320" s="4" t="s">
        <v>1058</v>
      </c>
      <c r="H320" s="4" t="s">
        <v>1058</v>
      </c>
      <c r="I320" s="4" t="s">
        <v>1039</v>
      </c>
    </row>
    <row r="321" spans="1:10" x14ac:dyDescent="0.25">
      <c r="A321" s="4" t="s">
        <v>568</v>
      </c>
      <c r="B321" s="95" t="s">
        <v>1051</v>
      </c>
      <c r="C321" s="4" t="s">
        <v>1136</v>
      </c>
      <c r="D321" s="4" t="s">
        <v>1042</v>
      </c>
      <c r="E321" s="4" t="s">
        <v>1041</v>
      </c>
      <c r="F321" s="4" t="s">
        <v>1137</v>
      </c>
      <c r="G321" s="4" t="s">
        <v>1058</v>
      </c>
      <c r="H321" s="4" t="s">
        <v>1058</v>
      </c>
      <c r="I321" s="4" t="s">
        <v>1039</v>
      </c>
      <c r="J321" s="23" t="s">
        <v>1040</v>
      </c>
    </row>
    <row r="322" spans="1:10" x14ac:dyDescent="0.25">
      <c r="A322" s="4" t="s">
        <v>572</v>
      </c>
      <c r="B322" s="95" t="s">
        <v>1142</v>
      </c>
      <c r="C322" s="4" t="s">
        <v>1136</v>
      </c>
      <c r="D322" s="4" t="s">
        <v>1042</v>
      </c>
      <c r="E322" s="4" t="s">
        <v>1041</v>
      </c>
      <c r="F322" s="4" t="s">
        <v>1137</v>
      </c>
      <c r="G322" s="4" t="s">
        <v>1058</v>
      </c>
      <c r="H322" s="4" t="s">
        <v>1074</v>
      </c>
      <c r="I322" s="4" t="s">
        <v>1039</v>
      </c>
      <c r="J322" s="23" t="s">
        <v>1040</v>
      </c>
    </row>
    <row r="323" spans="1:10" x14ac:dyDescent="0.25">
      <c r="A323" s="4" t="s">
        <v>572</v>
      </c>
      <c r="B323" s="95" t="s">
        <v>1142</v>
      </c>
      <c r="C323" s="4" t="s">
        <v>1136</v>
      </c>
      <c r="D323" s="4" t="s">
        <v>1042</v>
      </c>
      <c r="E323" s="4" t="s">
        <v>1041</v>
      </c>
      <c r="F323" s="4" t="s">
        <v>1137</v>
      </c>
      <c r="G323" s="4" t="s">
        <v>1131</v>
      </c>
      <c r="H323" s="4" t="s">
        <v>1074</v>
      </c>
      <c r="I323" s="4" t="s">
        <v>1039</v>
      </c>
      <c r="J323" s="23" t="s">
        <v>1040</v>
      </c>
    </row>
    <row r="324" spans="1:10" x14ac:dyDescent="0.25">
      <c r="A324" s="27"/>
      <c r="C324" s="27"/>
      <c r="D324" s="27"/>
      <c r="E324" s="27"/>
      <c r="F324" s="27"/>
      <c r="G324" s="27"/>
      <c r="H324" s="27"/>
      <c r="I324" s="27"/>
    </row>
    <row r="325" spans="1:10" x14ac:dyDescent="0.25">
      <c r="A325" s="24" t="s">
        <v>576</v>
      </c>
      <c r="B325" s="96"/>
      <c r="C325" s="25"/>
      <c r="D325" s="25"/>
      <c r="E325" s="25"/>
      <c r="F325" s="25"/>
      <c r="G325" s="25"/>
      <c r="H325" s="25"/>
      <c r="I325" s="25"/>
      <c r="J325" s="26"/>
    </row>
    <row r="326" spans="1:10" x14ac:dyDescent="0.25">
      <c r="A326" s="4" t="s">
        <v>577</v>
      </c>
      <c r="B326" s="95" t="s">
        <v>22</v>
      </c>
      <c r="C326" s="4" t="s">
        <v>1035</v>
      </c>
      <c r="D326" s="4" t="s">
        <v>1036</v>
      </c>
      <c r="E326" s="4" t="s">
        <v>1035</v>
      </c>
      <c r="F326" s="4" t="s">
        <v>1158</v>
      </c>
      <c r="G326" s="4" t="s">
        <v>1037</v>
      </c>
      <c r="H326" s="4" t="s">
        <v>1058</v>
      </c>
      <c r="I326" s="4" t="s">
        <v>1039</v>
      </c>
      <c r="J326" s="23" t="s">
        <v>1040</v>
      </c>
    </row>
    <row r="327" spans="1:10" x14ac:dyDescent="0.25">
      <c r="A327" s="4" t="s">
        <v>577</v>
      </c>
      <c r="B327" s="95" t="s">
        <v>1151</v>
      </c>
      <c r="C327" s="4" t="s">
        <v>231</v>
      </c>
      <c r="D327" s="4" t="s">
        <v>1047</v>
      </c>
      <c r="E327" s="4" t="s">
        <v>1152</v>
      </c>
      <c r="F327" s="4" t="s">
        <v>1158</v>
      </c>
      <c r="G327" s="4" t="s">
        <v>1037</v>
      </c>
      <c r="H327" s="4" t="s">
        <v>1079</v>
      </c>
      <c r="I327" s="4" t="s">
        <v>1050</v>
      </c>
    </row>
    <row r="328" spans="1:10" x14ac:dyDescent="0.25">
      <c r="A328" s="4" t="s">
        <v>577</v>
      </c>
      <c r="B328" s="95" t="s">
        <v>22</v>
      </c>
      <c r="C328" s="4" t="s">
        <v>1041</v>
      </c>
      <c r="D328" s="4" t="s">
        <v>1042</v>
      </c>
      <c r="E328" s="4" t="s">
        <v>1041</v>
      </c>
      <c r="F328" s="4" t="s">
        <v>1043</v>
      </c>
      <c r="G328" s="4" t="s">
        <v>1069</v>
      </c>
      <c r="H328" s="4" t="s">
        <v>1049</v>
      </c>
      <c r="I328" s="4" t="s">
        <v>1039</v>
      </c>
      <c r="J328" s="23" t="s">
        <v>1040</v>
      </c>
    </row>
    <row r="329" spans="1:10" x14ac:dyDescent="0.25">
      <c r="A329" s="4" t="s">
        <v>582</v>
      </c>
      <c r="B329" s="95" t="s">
        <v>69</v>
      </c>
      <c r="C329" s="4" t="s">
        <v>1041</v>
      </c>
      <c r="D329" s="4" t="s">
        <v>1042</v>
      </c>
      <c r="E329" s="4" t="s">
        <v>1041</v>
      </c>
      <c r="F329" s="4" t="s">
        <v>1043</v>
      </c>
      <c r="G329" s="4" t="s">
        <v>1069</v>
      </c>
      <c r="H329" s="4" t="s">
        <v>1074</v>
      </c>
      <c r="I329" s="4" t="s">
        <v>1039</v>
      </c>
      <c r="J329" s="23" t="s">
        <v>1040</v>
      </c>
    </row>
    <row r="330" spans="1:10" x14ac:dyDescent="0.25">
      <c r="A330" s="4" t="s">
        <v>582</v>
      </c>
      <c r="B330" s="95" t="s">
        <v>22</v>
      </c>
      <c r="C330" s="4" t="s">
        <v>1041</v>
      </c>
      <c r="D330" s="4" t="s">
        <v>1042</v>
      </c>
      <c r="E330" s="4" t="s">
        <v>1041</v>
      </c>
      <c r="F330" s="4" t="s">
        <v>1043</v>
      </c>
      <c r="G330" s="4" t="s">
        <v>1153</v>
      </c>
      <c r="H330" s="4" t="s">
        <v>1074</v>
      </c>
      <c r="I330" s="4" t="s">
        <v>1039</v>
      </c>
      <c r="J330" s="23" t="s">
        <v>1040</v>
      </c>
    </row>
    <row r="331" spans="1:10" x14ac:dyDescent="0.25">
      <c r="A331" s="4" t="s">
        <v>1154</v>
      </c>
      <c r="B331" s="95" t="s">
        <v>1134</v>
      </c>
      <c r="C331" s="4" t="s">
        <v>1041</v>
      </c>
      <c r="D331" s="4" t="s">
        <v>1042</v>
      </c>
      <c r="E331" s="4" t="s">
        <v>1041</v>
      </c>
      <c r="F331" s="4" t="s">
        <v>1043</v>
      </c>
      <c r="G331" s="4" t="s">
        <v>1069</v>
      </c>
      <c r="H331" s="4" t="s">
        <v>1074</v>
      </c>
      <c r="I331" s="4" t="s">
        <v>1039</v>
      </c>
      <c r="J331" s="23" t="s">
        <v>1040</v>
      </c>
    </row>
    <row r="332" spans="1:10" x14ac:dyDescent="0.25">
      <c r="A332" s="4" t="s">
        <v>588</v>
      </c>
      <c r="B332" s="95" t="s">
        <v>62</v>
      </c>
      <c r="C332" s="4" t="s">
        <v>1055</v>
      </c>
      <c r="D332" s="4" t="s">
        <v>1056</v>
      </c>
      <c r="E332" s="4" t="s">
        <v>86</v>
      </c>
      <c r="F332" s="4" t="s">
        <v>1057</v>
      </c>
      <c r="G332" s="4" t="s">
        <v>1037</v>
      </c>
      <c r="H332" s="4" t="s">
        <v>1038</v>
      </c>
      <c r="I332" s="4" t="s">
        <v>1039</v>
      </c>
      <c r="J332" s="23" t="s">
        <v>1040</v>
      </c>
    </row>
    <row r="333" spans="1:10" x14ac:dyDescent="0.25">
      <c r="A333" s="4" t="s">
        <v>588</v>
      </c>
      <c r="B333" s="95" t="s">
        <v>62</v>
      </c>
      <c r="C333" s="4" t="s">
        <v>1059</v>
      </c>
      <c r="D333" s="4" t="s">
        <v>1060</v>
      </c>
      <c r="E333" s="4" t="s">
        <v>86</v>
      </c>
      <c r="F333" s="4" t="s">
        <v>1057</v>
      </c>
      <c r="G333" s="4" t="s">
        <v>1037</v>
      </c>
      <c r="H333" s="4" t="s">
        <v>1038</v>
      </c>
      <c r="I333" s="4" t="s">
        <v>1039</v>
      </c>
      <c r="J333" s="23" t="s">
        <v>1040</v>
      </c>
    </row>
    <row r="334" spans="1:10" x14ac:dyDescent="0.25">
      <c r="A334" s="4" t="s">
        <v>588</v>
      </c>
      <c r="B334" s="95" t="s">
        <v>62</v>
      </c>
      <c r="C334" s="4" t="s">
        <v>1061</v>
      </c>
      <c r="D334" s="4" t="s">
        <v>1062</v>
      </c>
      <c r="E334" s="4" t="s">
        <v>1061</v>
      </c>
      <c r="F334" s="4" t="s">
        <v>1063</v>
      </c>
      <c r="G334" s="4" t="s">
        <v>1054</v>
      </c>
      <c r="H334" s="4" t="s">
        <v>1038</v>
      </c>
      <c r="I334" s="4" t="s">
        <v>1039</v>
      </c>
      <c r="J334" s="23" t="s">
        <v>1040</v>
      </c>
    </row>
    <row r="335" spans="1:10" x14ac:dyDescent="0.25">
      <c r="A335" s="4" t="s">
        <v>588</v>
      </c>
      <c r="B335" s="95" t="s">
        <v>62</v>
      </c>
      <c r="C335" s="4" t="s">
        <v>1061</v>
      </c>
      <c r="D335" s="4" t="s">
        <v>1062</v>
      </c>
      <c r="E335" s="4" t="s">
        <v>1061</v>
      </c>
      <c r="F335" s="4" t="s">
        <v>1063</v>
      </c>
      <c r="G335" s="4" t="s">
        <v>1064</v>
      </c>
      <c r="H335" s="4" t="s">
        <v>1038</v>
      </c>
      <c r="I335" s="4" t="s">
        <v>1039</v>
      </c>
      <c r="J335" s="23" t="s">
        <v>1040</v>
      </c>
    </row>
    <row r="336" spans="1:10" x14ac:dyDescent="0.25">
      <c r="A336" s="4" t="s">
        <v>588</v>
      </c>
      <c r="B336" s="95" t="s">
        <v>62</v>
      </c>
      <c r="C336" s="4" t="s">
        <v>1041</v>
      </c>
      <c r="D336" s="4" t="s">
        <v>1042</v>
      </c>
      <c r="E336" s="4" t="s">
        <v>1041</v>
      </c>
      <c r="F336" s="4" t="s">
        <v>1063</v>
      </c>
      <c r="G336" s="4" t="s">
        <v>1054</v>
      </c>
      <c r="H336" s="4" t="s">
        <v>1038</v>
      </c>
      <c r="I336" s="4" t="s">
        <v>1039</v>
      </c>
      <c r="J336" s="23" t="s">
        <v>1040</v>
      </c>
    </row>
    <row r="337" spans="1:10" x14ac:dyDescent="0.25">
      <c r="A337" s="28" t="s">
        <v>588</v>
      </c>
      <c r="B337" s="97" t="s">
        <v>62</v>
      </c>
      <c r="C337" s="28" t="s">
        <v>1041</v>
      </c>
      <c r="D337" s="28" t="s">
        <v>1042</v>
      </c>
      <c r="E337" s="28" t="s">
        <v>1041</v>
      </c>
      <c r="F337" s="28" t="s">
        <v>1063</v>
      </c>
      <c r="G337" s="28" t="s">
        <v>1064</v>
      </c>
      <c r="H337" s="28" t="s">
        <v>1038</v>
      </c>
      <c r="I337" s="28" t="s">
        <v>1039</v>
      </c>
      <c r="J337" s="29" t="s">
        <v>1040</v>
      </c>
    </row>
    <row r="338" spans="1:10" x14ac:dyDescent="0.25">
      <c r="A338" s="30" t="s">
        <v>591</v>
      </c>
      <c r="B338" s="98" t="s">
        <v>241</v>
      </c>
      <c r="C338" s="37" t="s">
        <v>1160</v>
      </c>
      <c r="D338" s="37" t="s">
        <v>1161</v>
      </c>
      <c r="E338" s="37" t="s">
        <v>1041</v>
      </c>
      <c r="F338" s="37" t="s">
        <v>1053</v>
      </c>
      <c r="G338" s="37" t="s">
        <v>1054</v>
      </c>
      <c r="H338" s="37" t="s">
        <v>1049</v>
      </c>
      <c r="I338" s="37" t="s">
        <v>1039</v>
      </c>
      <c r="J338" s="38"/>
    </row>
    <row r="340" spans="1:10" ht="12.95" customHeight="1" x14ac:dyDescent="0.25"/>
  </sheetData>
  <phoneticPr fontId="20" type="noConversion"/>
  <pageMargins left="0.75" right="0.75" top="1" bottom="1" header="0.51180555555555496" footer="0.51180555555555496"/>
  <pageSetup scale="52" firstPageNumber="0" fitToHeight="5"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46"/>
  <sheetViews>
    <sheetView workbookViewId="0"/>
  </sheetViews>
  <sheetFormatPr defaultColWidth="11" defaultRowHeight="15.75" x14ac:dyDescent="0.25"/>
  <cols>
    <col min="1" max="1" width="29.125" style="45" customWidth="1"/>
    <col min="2" max="3" width="13.875" style="45" bestFit="1" customWidth="1"/>
    <col min="4" max="4" width="12.375" style="45" bestFit="1" customWidth="1"/>
    <col min="5" max="5" width="22.125" style="45" customWidth="1"/>
    <col min="6" max="6" width="40.375" style="50" customWidth="1"/>
    <col min="7" max="7" width="33" style="45" customWidth="1"/>
    <col min="8" max="19" width="11" style="58"/>
    <col min="20" max="16384" width="11" style="59"/>
  </cols>
  <sheetData>
    <row r="1" spans="1:19" s="110" customFormat="1" ht="23.1" customHeight="1" x14ac:dyDescent="0.3">
      <c r="A1" s="107" t="s">
        <v>1399</v>
      </c>
      <c r="B1" s="107"/>
      <c r="C1" s="107"/>
      <c r="D1" s="107"/>
      <c r="E1" s="107"/>
      <c r="F1" s="108"/>
      <c r="G1" s="107"/>
      <c r="H1" s="109"/>
      <c r="I1" s="109"/>
      <c r="J1" s="109"/>
      <c r="K1" s="109"/>
      <c r="L1" s="109"/>
      <c r="M1" s="109"/>
      <c r="N1" s="109"/>
      <c r="O1" s="109"/>
      <c r="P1" s="109"/>
      <c r="Q1" s="109"/>
      <c r="R1" s="109"/>
      <c r="S1" s="109"/>
    </row>
    <row r="2" spans="1:19" ht="12.95" customHeight="1" x14ac:dyDescent="0.25">
      <c r="A2" s="43"/>
      <c r="B2" s="43"/>
      <c r="C2" s="43"/>
      <c r="D2" s="43"/>
      <c r="E2" s="43"/>
      <c r="F2" s="86"/>
      <c r="G2" s="43"/>
    </row>
    <row r="3" spans="1:19" ht="12.95" customHeight="1" x14ac:dyDescent="0.25">
      <c r="A3" s="44" t="s">
        <v>0</v>
      </c>
    </row>
    <row r="4" spans="1:19" ht="12.95" customHeight="1" x14ac:dyDescent="0.25">
      <c r="A4" s="45" t="s">
        <v>595</v>
      </c>
    </row>
    <row r="5" spans="1:19" ht="12.95" customHeight="1" x14ac:dyDescent="0.25">
      <c r="A5" s="40" t="s">
        <v>1345</v>
      </c>
    </row>
    <row r="6" spans="1:19" ht="12.95" customHeight="1" x14ac:dyDescent="0.25">
      <c r="A6" s="43"/>
      <c r="B6" s="43"/>
      <c r="C6" s="43"/>
      <c r="D6" s="43"/>
      <c r="E6" s="43"/>
      <c r="F6" s="86"/>
      <c r="G6" s="43"/>
    </row>
    <row r="7" spans="1:19" ht="12.95" customHeight="1" x14ac:dyDescent="0.25">
      <c r="A7" s="46" t="s">
        <v>4</v>
      </c>
      <c r="B7" s="46" t="s">
        <v>6</v>
      </c>
      <c r="C7" s="46" t="s">
        <v>7</v>
      </c>
      <c r="D7" s="46" t="s">
        <v>9</v>
      </c>
      <c r="E7" s="46" t="s">
        <v>10</v>
      </c>
      <c r="F7" s="87" t="s">
        <v>16</v>
      </c>
      <c r="G7" s="46" t="s">
        <v>596</v>
      </c>
    </row>
    <row r="8" spans="1:19" s="60" customFormat="1" ht="20.100000000000001" customHeight="1" x14ac:dyDescent="0.2">
      <c r="A8" s="47" t="s">
        <v>17</v>
      </c>
      <c r="B8" s="44"/>
      <c r="C8" s="44"/>
      <c r="D8" s="44"/>
      <c r="E8" s="44"/>
      <c r="F8" s="76"/>
      <c r="G8" s="44"/>
      <c r="H8" s="44"/>
      <c r="I8" s="44"/>
      <c r="J8" s="44"/>
      <c r="K8" s="44"/>
      <c r="L8" s="44"/>
      <c r="M8" s="44"/>
      <c r="N8" s="44"/>
      <c r="O8" s="44"/>
      <c r="P8" s="44"/>
      <c r="Q8" s="44"/>
      <c r="R8" s="44"/>
      <c r="S8" s="44"/>
    </row>
    <row r="9" spans="1:19" x14ac:dyDescent="0.25">
      <c r="A9" s="45" t="s">
        <v>597</v>
      </c>
      <c r="B9" s="61">
        <v>70.63</v>
      </c>
      <c r="C9" s="61">
        <v>-135.91999999999999</v>
      </c>
      <c r="D9" s="45" t="s">
        <v>46</v>
      </c>
      <c r="E9" s="50" t="s">
        <v>62</v>
      </c>
      <c r="F9" s="50" t="s">
        <v>598</v>
      </c>
      <c r="G9" s="48" t="s">
        <v>599</v>
      </c>
    </row>
    <row r="10" spans="1:19" x14ac:dyDescent="0.25">
      <c r="A10" s="45" t="s">
        <v>600</v>
      </c>
      <c r="B10" s="61">
        <v>67.13</v>
      </c>
      <c r="C10" s="61">
        <v>-153.9</v>
      </c>
      <c r="D10" s="45" t="s">
        <v>21</v>
      </c>
      <c r="E10" s="50" t="s">
        <v>22</v>
      </c>
      <c r="F10" s="50" t="s">
        <v>601</v>
      </c>
      <c r="G10" s="45" t="s">
        <v>602</v>
      </c>
    </row>
    <row r="11" spans="1:19" x14ac:dyDescent="0.25">
      <c r="A11" s="45" t="s">
        <v>603</v>
      </c>
      <c r="B11" s="61">
        <v>59.47</v>
      </c>
      <c r="C11" s="61">
        <v>-161.12</v>
      </c>
      <c r="D11" s="45" t="s">
        <v>21</v>
      </c>
      <c r="E11" s="50" t="s">
        <v>78</v>
      </c>
      <c r="F11" s="50" t="s">
        <v>604</v>
      </c>
      <c r="G11" s="45" t="s">
        <v>602</v>
      </c>
    </row>
    <row r="12" spans="1:19" x14ac:dyDescent="0.25">
      <c r="A12" s="58" t="s">
        <v>1193</v>
      </c>
      <c r="B12" s="62">
        <v>71.75</v>
      </c>
      <c r="C12" s="62">
        <v>-124.26667</v>
      </c>
      <c r="D12" s="45" t="s">
        <v>21</v>
      </c>
      <c r="E12" s="50" t="s">
        <v>22</v>
      </c>
      <c r="F12" s="78" t="s">
        <v>1294</v>
      </c>
      <c r="G12" s="58" t="s">
        <v>615</v>
      </c>
    </row>
    <row r="13" spans="1:19" x14ac:dyDescent="0.25">
      <c r="A13" s="58" t="s">
        <v>1196</v>
      </c>
      <c r="B13" s="62">
        <v>72.366669999999999</v>
      </c>
      <c r="C13" s="62">
        <v>-119.83333</v>
      </c>
      <c r="D13" s="45" t="s">
        <v>21</v>
      </c>
      <c r="E13" s="50" t="s">
        <v>22</v>
      </c>
      <c r="F13" s="78" t="s">
        <v>1294</v>
      </c>
      <c r="G13" s="58" t="s">
        <v>615</v>
      </c>
    </row>
    <row r="14" spans="1:19" x14ac:dyDescent="0.25">
      <c r="A14" s="58" t="s">
        <v>1195</v>
      </c>
      <c r="B14" s="62">
        <v>73.533330000000007</v>
      </c>
      <c r="C14" s="62">
        <v>-120.21666999999999</v>
      </c>
      <c r="D14" s="45" t="s">
        <v>21</v>
      </c>
      <c r="E14" s="50" t="s">
        <v>22</v>
      </c>
      <c r="F14" s="78" t="s">
        <v>1294</v>
      </c>
      <c r="G14" s="58" t="s">
        <v>615</v>
      </c>
    </row>
    <row r="15" spans="1:19" x14ac:dyDescent="0.25">
      <c r="A15" s="45" t="s">
        <v>605</v>
      </c>
      <c r="B15" s="61">
        <v>65.216667000000001</v>
      </c>
      <c r="C15" s="61">
        <v>-127.05</v>
      </c>
      <c r="D15" s="45" t="s">
        <v>21</v>
      </c>
      <c r="E15" s="50" t="s">
        <v>22</v>
      </c>
      <c r="F15" s="79" t="s">
        <v>606</v>
      </c>
      <c r="G15" s="49" t="s">
        <v>607</v>
      </c>
    </row>
    <row r="16" spans="1:19" x14ac:dyDescent="0.25">
      <c r="A16" s="45" t="s">
        <v>608</v>
      </c>
      <c r="B16" s="61">
        <v>60.62</v>
      </c>
      <c r="C16" s="61">
        <v>-154.32</v>
      </c>
      <c r="D16" s="45" t="s">
        <v>21</v>
      </c>
      <c r="E16" s="50" t="s">
        <v>22</v>
      </c>
      <c r="F16" s="50" t="s">
        <v>609</v>
      </c>
      <c r="G16" s="45" t="s">
        <v>602</v>
      </c>
    </row>
    <row r="17" spans="1:7" ht="29.25" x14ac:dyDescent="0.25">
      <c r="A17" s="45" t="s">
        <v>610</v>
      </c>
      <c r="B17" s="61">
        <v>68.44</v>
      </c>
      <c r="C17" s="61">
        <v>-158.83000000000001</v>
      </c>
      <c r="D17" s="45" t="s">
        <v>21</v>
      </c>
      <c r="E17" s="50" t="s">
        <v>1291</v>
      </c>
      <c r="F17" s="50" t="s">
        <v>611</v>
      </c>
      <c r="G17" s="45" t="s">
        <v>612</v>
      </c>
    </row>
    <row r="18" spans="1:7" x14ac:dyDescent="0.25">
      <c r="A18" s="45" t="s">
        <v>616</v>
      </c>
      <c r="B18" s="61">
        <v>68.33</v>
      </c>
      <c r="C18" s="61">
        <v>-146.47999999999999</v>
      </c>
      <c r="D18" s="45" t="s">
        <v>21</v>
      </c>
      <c r="E18" s="50" t="s">
        <v>22</v>
      </c>
      <c r="F18" s="50" t="s">
        <v>617</v>
      </c>
      <c r="G18" s="45" t="s">
        <v>602</v>
      </c>
    </row>
    <row r="19" spans="1:7" ht="29.25" x14ac:dyDescent="0.25">
      <c r="A19" s="45" t="s">
        <v>618</v>
      </c>
      <c r="B19" s="61">
        <v>68.133332999999993</v>
      </c>
      <c r="C19" s="61">
        <v>-156.033333</v>
      </c>
      <c r="D19" s="45" t="s">
        <v>21</v>
      </c>
      <c r="E19" s="50" t="s">
        <v>22</v>
      </c>
      <c r="F19" s="50" t="s">
        <v>1386</v>
      </c>
      <c r="G19" s="45" t="s">
        <v>612</v>
      </c>
    </row>
    <row r="20" spans="1:7" x14ac:dyDescent="0.25">
      <c r="A20" s="45" t="s">
        <v>620</v>
      </c>
      <c r="B20" s="61">
        <v>60.97</v>
      </c>
      <c r="C20" s="61">
        <v>-149.08000000000001</v>
      </c>
      <c r="D20" s="45" t="s">
        <v>335</v>
      </c>
      <c r="E20" s="50" t="s">
        <v>22</v>
      </c>
      <c r="F20" s="50" t="s">
        <v>621</v>
      </c>
      <c r="G20" s="45" t="s">
        <v>615</v>
      </c>
    </row>
    <row r="21" spans="1:7" x14ac:dyDescent="0.25">
      <c r="A21" s="45" t="s">
        <v>622</v>
      </c>
      <c r="B21" s="61">
        <v>64.866667000000007</v>
      </c>
      <c r="C21" s="61">
        <v>-166.26666700000001</v>
      </c>
      <c r="D21" s="45" t="s">
        <v>21</v>
      </c>
      <c r="E21" s="50" t="s">
        <v>22</v>
      </c>
      <c r="F21" s="50" t="s">
        <v>623</v>
      </c>
      <c r="G21" s="45" t="s">
        <v>602</v>
      </c>
    </row>
    <row r="22" spans="1:7" x14ac:dyDescent="0.25">
      <c r="A22" s="45" t="s">
        <v>624</v>
      </c>
      <c r="B22" s="61">
        <v>60.26</v>
      </c>
      <c r="C22" s="61">
        <v>-149.91</v>
      </c>
      <c r="D22" s="45" t="s">
        <v>21</v>
      </c>
      <c r="E22" s="50" t="s">
        <v>78</v>
      </c>
      <c r="F22" s="50" t="s">
        <v>625</v>
      </c>
      <c r="G22" s="45" t="s">
        <v>615</v>
      </c>
    </row>
    <row r="23" spans="1:7" x14ac:dyDescent="0.25">
      <c r="A23" s="45" t="s">
        <v>626</v>
      </c>
      <c r="B23" s="61">
        <v>62.708833333333303</v>
      </c>
      <c r="C23" s="61">
        <v>-144.197666666667</v>
      </c>
      <c r="D23" s="45" t="s">
        <v>21</v>
      </c>
      <c r="E23" s="50" t="s">
        <v>627</v>
      </c>
      <c r="F23" s="50" t="s">
        <v>1293</v>
      </c>
      <c r="G23" s="45" t="s">
        <v>615</v>
      </c>
    </row>
    <row r="24" spans="1:7" x14ac:dyDescent="0.25">
      <c r="A24" s="45" t="s">
        <v>628</v>
      </c>
      <c r="B24" s="61">
        <v>62.35</v>
      </c>
      <c r="C24" s="61">
        <v>-138.35</v>
      </c>
      <c r="D24" s="45" t="s">
        <v>21</v>
      </c>
      <c r="E24" s="50" t="s">
        <v>69</v>
      </c>
      <c r="F24" s="50" t="s">
        <v>629</v>
      </c>
      <c r="G24" s="45" t="s">
        <v>602</v>
      </c>
    </row>
    <row r="25" spans="1:7" x14ac:dyDescent="0.25">
      <c r="A25" s="45" t="s">
        <v>630</v>
      </c>
      <c r="B25" s="61">
        <v>64.444444000000004</v>
      </c>
      <c r="C25" s="61">
        <v>-146.9075</v>
      </c>
      <c r="D25" s="45" t="s">
        <v>21</v>
      </c>
      <c r="E25" s="50" t="s">
        <v>22</v>
      </c>
      <c r="F25" s="50" t="s">
        <v>631</v>
      </c>
      <c r="G25" s="45" t="s">
        <v>612</v>
      </c>
    </row>
    <row r="26" spans="1:7" x14ac:dyDescent="0.25">
      <c r="A26" s="45" t="s">
        <v>632</v>
      </c>
      <c r="B26" s="61">
        <v>67.930000000000007</v>
      </c>
      <c r="C26" s="61">
        <v>-155.05000000000001</v>
      </c>
      <c r="D26" s="45" t="s">
        <v>21</v>
      </c>
      <c r="E26" s="50" t="s">
        <v>22</v>
      </c>
      <c r="F26" s="50" t="s">
        <v>601</v>
      </c>
      <c r="G26" s="45" t="s">
        <v>602</v>
      </c>
    </row>
    <row r="27" spans="1:7" x14ac:dyDescent="0.25">
      <c r="A27" s="45" t="s">
        <v>633</v>
      </c>
      <c r="B27" s="61">
        <v>64</v>
      </c>
      <c r="C27" s="61">
        <v>-144.75</v>
      </c>
      <c r="D27" s="45" t="s">
        <v>21</v>
      </c>
      <c r="E27" s="50" t="s">
        <v>22</v>
      </c>
      <c r="F27" s="50" t="s">
        <v>634</v>
      </c>
      <c r="G27" s="45" t="s">
        <v>602</v>
      </c>
    </row>
    <row r="28" spans="1:7" x14ac:dyDescent="0.25">
      <c r="A28" s="45" t="s">
        <v>635</v>
      </c>
      <c r="B28" s="61">
        <v>63.94</v>
      </c>
      <c r="C28" s="61">
        <v>-144.658333</v>
      </c>
      <c r="D28" s="45" t="s">
        <v>21</v>
      </c>
      <c r="E28" s="50" t="s">
        <v>22</v>
      </c>
      <c r="F28" s="50" t="s">
        <v>636</v>
      </c>
      <c r="G28" s="45" t="s">
        <v>612</v>
      </c>
    </row>
    <row r="29" spans="1:7" x14ac:dyDescent="0.25">
      <c r="A29" s="45" t="s">
        <v>637</v>
      </c>
      <c r="B29" s="61">
        <v>60.78</v>
      </c>
      <c r="C29" s="61">
        <v>-142.94999999999999</v>
      </c>
      <c r="D29" s="45" t="s">
        <v>21</v>
      </c>
      <c r="E29" s="50" t="s">
        <v>638</v>
      </c>
      <c r="F29" s="50" t="s">
        <v>639</v>
      </c>
      <c r="G29" s="45" t="s">
        <v>640</v>
      </c>
    </row>
    <row r="30" spans="1:7" x14ac:dyDescent="0.25">
      <c r="A30" s="45" t="s">
        <v>641</v>
      </c>
      <c r="B30" s="61">
        <v>63.6</v>
      </c>
      <c r="C30" s="61">
        <v>-143.94999999999999</v>
      </c>
      <c r="D30" s="45" t="s">
        <v>21</v>
      </c>
      <c r="E30" s="50" t="s">
        <v>22</v>
      </c>
      <c r="F30" s="50" t="s">
        <v>642</v>
      </c>
      <c r="G30" s="45" t="s">
        <v>615</v>
      </c>
    </row>
    <row r="31" spans="1:7" x14ac:dyDescent="0.25">
      <c r="A31" s="45" t="s">
        <v>643</v>
      </c>
      <c r="B31" s="61">
        <v>66.766666999999998</v>
      </c>
      <c r="C31" s="61">
        <v>-157.216667</v>
      </c>
      <c r="D31" s="45" t="s">
        <v>21</v>
      </c>
      <c r="E31" s="50" t="s">
        <v>22</v>
      </c>
      <c r="F31" s="50" t="s">
        <v>644</v>
      </c>
      <c r="G31" s="45" t="s">
        <v>612</v>
      </c>
    </row>
    <row r="32" spans="1:7" x14ac:dyDescent="0.25">
      <c r="A32" s="58" t="s">
        <v>1194</v>
      </c>
      <c r="B32" s="62">
        <v>60.356670000000001</v>
      </c>
      <c r="C32" s="62">
        <v>-123.64667</v>
      </c>
      <c r="D32" s="45" t="s">
        <v>21</v>
      </c>
      <c r="E32" s="50" t="s">
        <v>22</v>
      </c>
      <c r="F32" s="78" t="s">
        <v>1295</v>
      </c>
      <c r="G32" s="58" t="s">
        <v>615</v>
      </c>
    </row>
    <row r="33" spans="1:7" x14ac:dyDescent="0.25">
      <c r="A33" s="45" t="s">
        <v>645</v>
      </c>
      <c r="B33" s="61">
        <v>63.711111000000002</v>
      </c>
      <c r="C33" s="61">
        <v>-144.65</v>
      </c>
      <c r="D33" s="45" t="s">
        <v>21</v>
      </c>
      <c r="E33" s="50" t="s">
        <v>22</v>
      </c>
      <c r="F33" s="50" t="s">
        <v>646</v>
      </c>
      <c r="G33" s="45" t="s">
        <v>602</v>
      </c>
    </row>
    <row r="34" spans="1:7" x14ac:dyDescent="0.25">
      <c r="A34" s="41" t="s">
        <v>613</v>
      </c>
      <c r="B34" s="63">
        <v>72.694000000000003</v>
      </c>
      <c r="C34" s="61">
        <v>-157.52000000000001</v>
      </c>
      <c r="D34" s="45" t="s">
        <v>46</v>
      </c>
      <c r="E34" s="50" t="s">
        <v>1292</v>
      </c>
      <c r="F34" s="50" t="s">
        <v>614</v>
      </c>
      <c r="G34" s="45" t="s">
        <v>615</v>
      </c>
    </row>
    <row r="35" spans="1:7" x14ac:dyDescent="0.25">
      <c r="A35" s="45" t="s">
        <v>647</v>
      </c>
      <c r="B35" s="61">
        <v>68.150000000000006</v>
      </c>
      <c r="C35" s="61">
        <v>-161.41666699999999</v>
      </c>
      <c r="D35" s="45" t="s">
        <v>21</v>
      </c>
      <c r="E35" s="50" t="s">
        <v>22</v>
      </c>
      <c r="F35" s="50" t="s">
        <v>648</v>
      </c>
      <c r="G35" s="45" t="s">
        <v>612</v>
      </c>
    </row>
    <row r="36" spans="1:7" ht="29.25" x14ac:dyDescent="0.25">
      <c r="A36" s="45" t="s">
        <v>649</v>
      </c>
      <c r="B36" s="61">
        <v>68.02</v>
      </c>
      <c r="C36" s="61">
        <v>-146.91999999999999</v>
      </c>
      <c r="D36" s="45" t="s">
        <v>21</v>
      </c>
      <c r="E36" s="50" t="s">
        <v>650</v>
      </c>
      <c r="F36" s="50" t="s">
        <v>651</v>
      </c>
      <c r="G36" s="45" t="s">
        <v>652</v>
      </c>
    </row>
    <row r="37" spans="1:7" x14ac:dyDescent="0.25">
      <c r="A37" s="45" t="s">
        <v>653</v>
      </c>
      <c r="B37" s="61">
        <v>64.166667000000004</v>
      </c>
      <c r="C37" s="61">
        <v>-127.61666700000001</v>
      </c>
      <c r="D37" s="45" t="s">
        <v>21</v>
      </c>
      <c r="E37" s="50" t="s">
        <v>22</v>
      </c>
      <c r="F37" s="50" t="s">
        <v>654</v>
      </c>
      <c r="G37" s="45" t="s">
        <v>602</v>
      </c>
    </row>
    <row r="38" spans="1:7" x14ac:dyDescent="0.25">
      <c r="A38" s="45" t="s">
        <v>655</v>
      </c>
      <c r="B38" s="61">
        <v>61.55</v>
      </c>
      <c r="C38" s="61">
        <v>-149.19999999999999</v>
      </c>
      <c r="D38" s="45" t="s">
        <v>21</v>
      </c>
      <c r="E38" s="50" t="s">
        <v>73</v>
      </c>
      <c r="F38" s="50" t="s">
        <v>656</v>
      </c>
      <c r="G38" s="45" t="s">
        <v>657</v>
      </c>
    </row>
    <row r="39" spans="1:7" ht="29.25" x14ac:dyDescent="0.25">
      <c r="A39" s="45" t="s">
        <v>658</v>
      </c>
      <c r="B39" s="61">
        <v>66.966667000000001</v>
      </c>
      <c r="C39" s="61">
        <v>-156.44999999999999</v>
      </c>
      <c r="D39" s="45" t="s">
        <v>21</v>
      </c>
      <c r="E39" s="50" t="s">
        <v>22</v>
      </c>
      <c r="F39" s="91" t="s">
        <v>1387</v>
      </c>
      <c r="G39" s="45" t="s">
        <v>602</v>
      </c>
    </row>
    <row r="40" spans="1:7" x14ac:dyDescent="0.25">
      <c r="A40" s="45" t="s">
        <v>659</v>
      </c>
      <c r="B40" s="61">
        <v>65.94</v>
      </c>
      <c r="C40" s="61">
        <v>-135.51</v>
      </c>
      <c r="D40" s="45" t="s">
        <v>21</v>
      </c>
      <c r="E40" s="50" t="s">
        <v>22</v>
      </c>
      <c r="F40" s="50" t="s">
        <v>660</v>
      </c>
      <c r="G40" s="45" t="s">
        <v>602</v>
      </c>
    </row>
    <row r="41" spans="1:7" x14ac:dyDescent="0.25">
      <c r="A41" s="45" t="s">
        <v>661</v>
      </c>
      <c r="B41" s="61">
        <v>60.21</v>
      </c>
      <c r="C41" s="61">
        <v>-159.77000000000001</v>
      </c>
      <c r="D41" s="45" t="s">
        <v>21</v>
      </c>
      <c r="E41" s="50" t="s">
        <v>662</v>
      </c>
      <c r="F41" s="50" t="s">
        <v>663</v>
      </c>
      <c r="G41" s="45" t="s">
        <v>612</v>
      </c>
    </row>
    <row r="42" spans="1:7" x14ac:dyDescent="0.25">
      <c r="A42" s="45" t="s">
        <v>664</v>
      </c>
      <c r="B42" s="61">
        <v>68.266666999999998</v>
      </c>
      <c r="C42" s="61">
        <v>-133.466667</v>
      </c>
      <c r="D42" s="45" t="s">
        <v>21</v>
      </c>
      <c r="E42" s="50" t="s">
        <v>22</v>
      </c>
      <c r="F42" s="50" t="s">
        <v>665</v>
      </c>
      <c r="G42" s="45" t="s">
        <v>602</v>
      </c>
    </row>
    <row r="43" spans="1:7" x14ac:dyDescent="0.25">
      <c r="A43" s="45" t="s">
        <v>666</v>
      </c>
      <c r="B43" s="61">
        <v>68.680000000000007</v>
      </c>
      <c r="C43" s="61">
        <v>-149.08000000000001</v>
      </c>
      <c r="D43" s="45" t="s">
        <v>21</v>
      </c>
      <c r="E43" s="50" t="s">
        <v>667</v>
      </c>
      <c r="F43" s="50" t="s">
        <v>668</v>
      </c>
      <c r="G43" s="45" t="s">
        <v>669</v>
      </c>
    </row>
    <row r="44" spans="1:7" ht="29.25" x14ac:dyDescent="0.25">
      <c r="A44" s="45" t="s">
        <v>670</v>
      </c>
      <c r="B44" s="61">
        <v>66.916667000000004</v>
      </c>
      <c r="C44" s="61">
        <v>-155.033333</v>
      </c>
      <c r="D44" s="45" t="s">
        <v>21</v>
      </c>
      <c r="E44" s="50" t="s">
        <v>22</v>
      </c>
      <c r="F44" s="50" t="s">
        <v>1388</v>
      </c>
      <c r="G44" s="45" t="s">
        <v>602</v>
      </c>
    </row>
    <row r="45" spans="1:7" x14ac:dyDescent="0.25">
      <c r="A45" s="45" t="s">
        <v>671</v>
      </c>
      <c r="B45" s="61">
        <v>60.03</v>
      </c>
      <c r="C45" s="61">
        <v>-141.97</v>
      </c>
      <c r="D45" s="45" t="s">
        <v>21</v>
      </c>
      <c r="E45" s="50" t="s">
        <v>22</v>
      </c>
      <c r="F45" s="50" t="s">
        <v>672</v>
      </c>
      <c r="G45" s="45" t="s">
        <v>602</v>
      </c>
    </row>
    <row r="46" spans="1:7" x14ac:dyDescent="0.25">
      <c r="A46" s="58" t="s">
        <v>1349</v>
      </c>
      <c r="B46" s="62">
        <v>71.783330000000007</v>
      </c>
      <c r="C46" s="62">
        <v>-122.66667</v>
      </c>
      <c r="D46" s="45" t="s">
        <v>21</v>
      </c>
      <c r="E46" s="50" t="s">
        <v>22</v>
      </c>
      <c r="F46" s="78" t="s">
        <v>1294</v>
      </c>
      <c r="G46" s="58" t="s">
        <v>615</v>
      </c>
    </row>
    <row r="47" spans="1:7" x14ac:dyDescent="0.25">
      <c r="A47" s="45" t="s">
        <v>673</v>
      </c>
      <c r="B47" s="61">
        <v>63.016666999999998</v>
      </c>
      <c r="C47" s="61">
        <v>-128.80000000000001</v>
      </c>
      <c r="D47" s="45" t="s">
        <v>21</v>
      </c>
      <c r="E47" s="50" t="s">
        <v>22</v>
      </c>
      <c r="F47" s="50" t="s">
        <v>674</v>
      </c>
      <c r="G47" s="45" t="s">
        <v>612</v>
      </c>
    </row>
    <row r="48" spans="1:7" x14ac:dyDescent="0.25">
      <c r="A48" s="45" t="s">
        <v>675</v>
      </c>
      <c r="B48" s="61">
        <v>67.866667000000007</v>
      </c>
      <c r="C48" s="61">
        <v>-160.433333</v>
      </c>
      <c r="D48" s="45" t="s">
        <v>21</v>
      </c>
      <c r="E48" s="50" t="s">
        <v>22</v>
      </c>
      <c r="F48" s="50" t="s">
        <v>644</v>
      </c>
      <c r="G48" s="45" t="s">
        <v>612</v>
      </c>
    </row>
    <row r="49" spans="1:7" x14ac:dyDescent="0.25">
      <c r="A49" s="45" t="s">
        <v>677</v>
      </c>
      <c r="B49" s="61">
        <v>69.41</v>
      </c>
      <c r="C49" s="61">
        <v>-144.05000000000001</v>
      </c>
      <c r="D49" s="45" t="s">
        <v>21</v>
      </c>
      <c r="E49" s="50" t="s">
        <v>678</v>
      </c>
      <c r="F49" s="50" t="s">
        <v>679</v>
      </c>
      <c r="G49" s="45" t="s">
        <v>680</v>
      </c>
    </row>
    <row r="50" spans="1:7" x14ac:dyDescent="0.25">
      <c r="A50" s="45" t="s">
        <v>681</v>
      </c>
      <c r="B50" s="61">
        <v>74</v>
      </c>
      <c r="C50" s="61">
        <v>-161.4</v>
      </c>
      <c r="D50" s="45" t="s">
        <v>46</v>
      </c>
      <c r="E50" s="50" t="s">
        <v>62</v>
      </c>
      <c r="F50" s="50" t="s">
        <v>63</v>
      </c>
      <c r="G50" s="45" t="s">
        <v>612</v>
      </c>
    </row>
    <row r="51" spans="1:7" x14ac:dyDescent="0.25">
      <c r="A51" s="45" t="s">
        <v>682</v>
      </c>
      <c r="B51" s="61">
        <v>60.567</v>
      </c>
      <c r="C51" s="61">
        <v>-151.25</v>
      </c>
      <c r="D51" s="45" t="s">
        <v>21</v>
      </c>
      <c r="E51" s="50" t="s">
        <v>22</v>
      </c>
      <c r="F51" s="50" t="s">
        <v>683</v>
      </c>
      <c r="G51" s="45" t="s">
        <v>615</v>
      </c>
    </row>
    <row r="52" spans="1:7" x14ac:dyDescent="0.25">
      <c r="A52" s="45" t="s">
        <v>684</v>
      </c>
      <c r="B52" s="61">
        <v>67.2</v>
      </c>
      <c r="C52" s="61">
        <v>-142.07</v>
      </c>
      <c r="D52" s="45" t="s">
        <v>21</v>
      </c>
      <c r="E52" s="50" t="s">
        <v>22</v>
      </c>
      <c r="F52" s="50" t="s">
        <v>685</v>
      </c>
      <c r="G52" s="45" t="s">
        <v>602</v>
      </c>
    </row>
    <row r="53" spans="1:7" x14ac:dyDescent="0.25">
      <c r="A53" s="45" t="s">
        <v>686</v>
      </c>
      <c r="B53" s="61">
        <v>75.73</v>
      </c>
      <c r="C53" s="61">
        <v>-160.86000000000001</v>
      </c>
      <c r="D53" s="45" t="s">
        <v>46</v>
      </c>
      <c r="E53" s="50" t="s">
        <v>62</v>
      </c>
      <c r="F53" s="50" t="s">
        <v>687</v>
      </c>
      <c r="G53" s="48" t="s">
        <v>599</v>
      </c>
    </row>
    <row r="54" spans="1:7" x14ac:dyDescent="0.25">
      <c r="A54" s="45" t="s">
        <v>688</v>
      </c>
      <c r="B54" s="61">
        <v>61.12</v>
      </c>
      <c r="C54" s="61">
        <v>-149.47999999999999</v>
      </c>
      <c r="D54" s="45" t="s">
        <v>21</v>
      </c>
      <c r="E54" s="50" t="s">
        <v>22</v>
      </c>
      <c r="F54" s="50" t="s">
        <v>689</v>
      </c>
      <c r="G54" s="45" t="s">
        <v>612</v>
      </c>
    </row>
    <row r="55" spans="1:7" x14ac:dyDescent="0.25">
      <c r="A55" s="45" t="s">
        <v>690</v>
      </c>
      <c r="B55" s="61">
        <v>63.5</v>
      </c>
      <c r="C55" s="61">
        <v>-162.19999999999999</v>
      </c>
      <c r="D55" s="45" t="s">
        <v>21</v>
      </c>
      <c r="E55" s="50" t="s">
        <v>22</v>
      </c>
      <c r="F55" s="50" t="s">
        <v>691</v>
      </c>
      <c r="G55" s="45" t="s">
        <v>612</v>
      </c>
    </row>
    <row r="56" spans="1:7" ht="43.5" x14ac:dyDescent="0.25">
      <c r="A56" s="45" t="s">
        <v>692</v>
      </c>
      <c r="B56" s="61">
        <v>70.38</v>
      </c>
      <c r="C56" s="61">
        <v>-157.35</v>
      </c>
      <c r="D56" s="45" t="s">
        <v>21</v>
      </c>
      <c r="E56" s="79" t="s">
        <v>1348</v>
      </c>
      <c r="F56" s="50" t="s">
        <v>1187</v>
      </c>
      <c r="G56" s="45" t="s">
        <v>602</v>
      </c>
    </row>
    <row r="57" spans="1:7" x14ac:dyDescent="0.25">
      <c r="A57" s="45" t="s">
        <v>693</v>
      </c>
      <c r="B57" s="61">
        <v>65.233333000000002</v>
      </c>
      <c r="C57" s="61">
        <v>-126.416667</v>
      </c>
      <c r="D57" s="45" t="s">
        <v>21</v>
      </c>
      <c r="E57" s="50" t="s">
        <v>22</v>
      </c>
      <c r="F57" s="50" t="s">
        <v>694</v>
      </c>
      <c r="G57" s="45" t="s">
        <v>612</v>
      </c>
    </row>
    <row r="58" spans="1:7" ht="29.25" x14ac:dyDescent="0.25">
      <c r="A58" s="45" t="s">
        <v>695</v>
      </c>
      <c r="B58" s="61">
        <v>60.03</v>
      </c>
      <c r="C58" s="61">
        <v>-129.03</v>
      </c>
      <c r="D58" s="45" t="s">
        <v>21</v>
      </c>
      <c r="E58" s="50" t="s">
        <v>696</v>
      </c>
      <c r="F58" s="50" t="s">
        <v>697</v>
      </c>
      <c r="G58" s="45" t="s">
        <v>602</v>
      </c>
    </row>
    <row r="59" spans="1:7" x14ac:dyDescent="0.25">
      <c r="A59" s="45" t="s">
        <v>698</v>
      </c>
      <c r="B59" s="61">
        <v>67.42</v>
      </c>
      <c r="C59" s="61">
        <v>-149.80000000000001</v>
      </c>
      <c r="D59" s="45" t="s">
        <v>21</v>
      </c>
      <c r="E59" s="50" t="s">
        <v>22</v>
      </c>
      <c r="F59" s="50" t="s">
        <v>699</v>
      </c>
      <c r="G59" s="45" t="s">
        <v>615</v>
      </c>
    </row>
    <row r="60" spans="1:7" x14ac:dyDescent="0.25">
      <c r="A60" s="58" t="s">
        <v>1350</v>
      </c>
      <c r="B60" s="62">
        <v>67.683329999999998</v>
      </c>
      <c r="C60" s="62">
        <v>-155.0333</v>
      </c>
      <c r="D60" s="45" t="s">
        <v>21</v>
      </c>
      <c r="E60" s="50" t="s">
        <v>22</v>
      </c>
      <c r="F60" s="78" t="s">
        <v>1296</v>
      </c>
      <c r="G60" s="58" t="s">
        <v>615</v>
      </c>
    </row>
    <row r="61" spans="1:7" x14ac:dyDescent="0.25">
      <c r="A61" s="45" t="s">
        <v>700</v>
      </c>
      <c r="B61" s="61">
        <v>67.25</v>
      </c>
      <c r="C61" s="61">
        <v>-152.6</v>
      </c>
      <c r="D61" s="45" t="s">
        <v>21</v>
      </c>
      <c r="E61" s="50" t="s">
        <v>22</v>
      </c>
      <c r="F61" s="50" t="s">
        <v>701</v>
      </c>
      <c r="G61" s="45" t="s">
        <v>612</v>
      </c>
    </row>
    <row r="62" spans="1:7" x14ac:dyDescent="0.25">
      <c r="A62" s="45" t="s">
        <v>702</v>
      </c>
      <c r="B62" s="61">
        <v>69.116667000000007</v>
      </c>
      <c r="C62" s="61">
        <v>-132.16666699999999</v>
      </c>
      <c r="D62" s="45" t="s">
        <v>21</v>
      </c>
      <c r="E62" s="50" t="s">
        <v>22</v>
      </c>
      <c r="F62" s="50" t="s">
        <v>703</v>
      </c>
      <c r="G62" s="45" t="s">
        <v>612</v>
      </c>
    </row>
    <row r="63" spans="1:7" x14ac:dyDescent="0.25">
      <c r="A63" s="45" t="s">
        <v>704</v>
      </c>
      <c r="B63" s="61">
        <v>67.069999999999993</v>
      </c>
      <c r="C63" s="61">
        <v>-154.22999999999999</v>
      </c>
      <c r="D63" s="45" t="s">
        <v>21</v>
      </c>
      <c r="E63" s="50" t="s">
        <v>22</v>
      </c>
      <c r="F63" s="50" t="s">
        <v>601</v>
      </c>
      <c r="G63" s="45" t="s">
        <v>615</v>
      </c>
    </row>
    <row r="64" spans="1:7" ht="29.25" x14ac:dyDescent="0.25">
      <c r="A64" s="45" t="s">
        <v>705</v>
      </c>
      <c r="B64" s="61">
        <v>67.433333000000005</v>
      </c>
      <c r="C64" s="61">
        <v>-147.85</v>
      </c>
      <c r="D64" s="45" t="s">
        <v>21</v>
      </c>
      <c r="E64" s="50" t="s">
        <v>22</v>
      </c>
      <c r="F64" s="91" t="s">
        <v>1389</v>
      </c>
      <c r="G64" s="45" t="s">
        <v>612</v>
      </c>
    </row>
    <row r="65" spans="1:7" x14ac:dyDescent="0.25">
      <c r="A65" s="45" t="s">
        <v>706</v>
      </c>
      <c r="B65" s="61">
        <v>67.58</v>
      </c>
      <c r="C65" s="61">
        <v>-151.41999999999999</v>
      </c>
      <c r="D65" s="45" t="s">
        <v>21</v>
      </c>
      <c r="E65" s="50" t="s">
        <v>22</v>
      </c>
      <c r="F65" s="50" t="s">
        <v>701</v>
      </c>
      <c r="G65" s="45" t="s">
        <v>612</v>
      </c>
    </row>
    <row r="66" spans="1:7" x14ac:dyDescent="0.25">
      <c r="A66" s="45" t="s">
        <v>707</v>
      </c>
      <c r="B66" s="61">
        <v>69.28</v>
      </c>
      <c r="C66" s="61">
        <v>-133.58000000000001</v>
      </c>
      <c r="D66" s="45" t="s">
        <v>21</v>
      </c>
      <c r="E66" s="50" t="s">
        <v>22</v>
      </c>
      <c r="F66" s="50" t="s">
        <v>703</v>
      </c>
      <c r="G66" s="45" t="s">
        <v>602</v>
      </c>
    </row>
    <row r="67" spans="1:7" x14ac:dyDescent="0.25">
      <c r="A67" s="45" t="s">
        <v>708</v>
      </c>
      <c r="B67" s="61">
        <v>60.95</v>
      </c>
      <c r="C67" s="61">
        <v>-137.95777799999999</v>
      </c>
      <c r="D67" s="45" t="s">
        <v>21</v>
      </c>
      <c r="E67" s="50" t="s">
        <v>22</v>
      </c>
      <c r="F67" s="50" t="s">
        <v>709</v>
      </c>
      <c r="G67" s="45" t="s">
        <v>602</v>
      </c>
    </row>
    <row r="68" spans="1:7" x14ac:dyDescent="0.25">
      <c r="A68" s="45" t="s">
        <v>710</v>
      </c>
      <c r="B68" s="61">
        <v>60.79</v>
      </c>
      <c r="C68" s="61">
        <v>-150.83000000000001</v>
      </c>
      <c r="D68" s="45" t="s">
        <v>335</v>
      </c>
      <c r="E68" s="50" t="s">
        <v>711</v>
      </c>
      <c r="F68" s="50" t="s">
        <v>1191</v>
      </c>
      <c r="G68" s="45" t="s">
        <v>615</v>
      </c>
    </row>
    <row r="69" spans="1:7" x14ac:dyDescent="0.25">
      <c r="A69" s="58" t="s">
        <v>1351</v>
      </c>
      <c r="B69" s="62">
        <v>67.650000000000006</v>
      </c>
      <c r="C69" s="62">
        <v>-132.01666700000001</v>
      </c>
      <c r="D69" s="58" t="s">
        <v>21</v>
      </c>
      <c r="E69" s="50" t="s">
        <v>22</v>
      </c>
      <c r="F69" s="78" t="s">
        <v>1297</v>
      </c>
      <c r="G69" s="58" t="s">
        <v>615</v>
      </c>
    </row>
    <row r="70" spans="1:7" x14ac:dyDescent="0.25">
      <c r="A70" s="45" t="s">
        <v>712</v>
      </c>
      <c r="B70" s="61">
        <v>63.029443999999998</v>
      </c>
      <c r="C70" s="61">
        <v>-146.063333</v>
      </c>
      <c r="D70" s="45" t="s">
        <v>21</v>
      </c>
      <c r="E70" s="50" t="s">
        <v>22</v>
      </c>
      <c r="F70" s="50" t="s">
        <v>713</v>
      </c>
      <c r="G70" s="49" t="s">
        <v>714</v>
      </c>
    </row>
    <row r="71" spans="1:7" x14ac:dyDescent="0.25">
      <c r="A71" s="45" t="s">
        <v>715</v>
      </c>
      <c r="B71" s="61">
        <v>67.67</v>
      </c>
      <c r="C71" s="61">
        <v>-149.08000000000001</v>
      </c>
      <c r="D71" s="45" t="s">
        <v>21</v>
      </c>
      <c r="E71" s="50" t="s">
        <v>73</v>
      </c>
      <c r="F71" s="50" t="s">
        <v>668</v>
      </c>
      <c r="G71" s="45" t="s">
        <v>669</v>
      </c>
    </row>
    <row r="72" spans="1:7" x14ac:dyDescent="0.25">
      <c r="A72" s="45" t="s">
        <v>716</v>
      </c>
      <c r="B72" s="61">
        <v>63.066667000000002</v>
      </c>
      <c r="C72" s="61">
        <v>-145.69999999999999</v>
      </c>
      <c r="D72" s="45" t="s">
        <v>21</v>
      </c>
      <c r="E72" s="50" t="s">
        <v>22</v>
      </c>
      <c r="F72" s="50" t="s">
        <v>717</v>
      </c>
      <c r="G72" s="45" t="s">
        <v>612</v>
      </c>
    </row>
    <row r="73" spans="1:7" x14ac:dyDescent="0.25">
      <c r="A73" s="45" t="s">
        <v>718</v>
      </c>
      <c r="B73" s="61">
        <v>66.58</v>
      </c>
      <c r="C73" s="61">
        <v>-143.15</v>
      </c>
      <c r="D73" s="45" t="s">
        <v>21</v>
      </c>
      <c r="E73" s="50" t="s">
        <v>22</v>
      </c>
      <c r="F73" s="50" t="s">
        <v>719</v>
      </c>
      <c r="G73" s="45" t="s">
        <v>602</v>
      </c>
    </row>
    <row r="74" spans="1:7" x14ac:dyDescent="0.25">
      <c r="A74" s="45" t="s">
        <v>720</v>
      </c>
      <c r="B74" s="61">
        <v>69.05</v>
      </c>
      <c r="C74" s="61">
        <v>-133.44999999999999</v>
      </c>
      <c r="D74" s="45" t="s">
        <v>21</v>
      </c>
      <c r="E74" s="50" t="s">
        <v>22</v>
      </c>
      <c r="F74" s="50" t="s">
        <v>721</v>
      </c>
      <c r="G74" s="45" t="s">
        <v>602</v>
      </c>
    </row>
    <row r="75" spans="1:7" x14ac:dyDescent="0.25">
      <c r="A75" s="45" t="s">
        <v>722</v>
      </c>
      <c r="B75" s="61">
        <v>68.5</v>
      </c>
      <c r="C75" s="61">
        <v>-157.05000000000001</v>
      </c>
      <c r="D75" s="45" t="s">
        <v>21</v>
      </c>
      <c r="E75" s="50" t="s">
        <v>22</v>
      </c>
      <c r="F75" s="88" t="s">
        <v>723</v>
      </c>
      <c r="G75" s="45" t="s">
        <v>615</v>
      </c>
    </row>
    <row r="76" spans="1:7" ht="29.25" x14ac:dyDescent="0.25">
      <c r="A76" s="45" t="s">
        <v>724</v>
      </c>
      <c r="B76" s="61">
        <v>66.05</v>
      </c>
      <c r="C76" s="61">
        <v>-135.65555599999999</v>
      </c>
      <c r="D76" s="45" t="s">
        <v>21</v>
      </c>
      <c r="E76" s="50" t="s">
        <v>22</v>
      </c>
      <c r="F76" s="91" t="s">
        <v>1390</v>
      </c>
      <c r="G76" s="45" t="s">
        <v>612</v>
      </c>
    </row>
    <row r="77" spans="1:7" x14ac:dyDescent="0.25">
      <c r="A77" s="45" t="s">
        <v>725</v>
      </c>
      <c r="B77" s="61">
        <v>64.333332999999996</v>
      </c>
      <c r="C77" s="61">
        <v>-151.26666700000001</v>
      </c>
      <c r="D77" s="45" t="s">
        <v>21</v>
      </c>
      <c r="E77" s="50" t="s">
        <v>22</v>
      </c>
      <c r="F77" s="50" t="s">
        <v>726</v>
      </c>
      <c r="G77" s="45" t="s">
        <v>612</v>
      </c>
    </row>
    <row r="78" spans="1:7" x14ac:dyDescent="0.25">
      <c r="A78" s="45" t="s">
        <v>727</v>
      </c>
      <c r="B78" s="61">
        <v>63.65</v>
      </c>
      <c r="C78" s="61">
        <v>-148.80000000000001</v>
      </c>
      <c r="D78" s="45" t="s">
        <v>21</v>
      </c>
      <c r="E78" s="50" t="s">
        <v>22</v>
      </c>
      <c r="F78" s="50" t="s">
        <v>728</v>
      </c>
      <c r="G78" s="45" t="s">
        <v>615</v>
      </c>
    </row>
    <row r="79" spans="1:7" x14ac:dyDescent="0.25">
      <c r="A79" s="45" t="s">
        <v>729</v>
      </c>
      <c r="B79" s="61">
        <v>63.483333000000002</v>
      </c>
      <c r="C79" s="61">
        <v>-151.08333300000001</v>
      </c>
      <c r="D79" s="45" t="s">
        <v>21</v>
      </c>
      <c r="E79" s="50" t="s">
        <v>22</v>
      </c>
      <c r="F79" s="50" t="s">
        <v>717</v>
      </c>
      <c r="G79" s="45" t="s">
        <v>612</v>
      </c>
    </row>
    <row r="80" spans="1:7" x14ac:dyDescent="0.25">
      <c r="A80" s="45" t="s">
        <v>730</v>
      </c>
      <c r="B80" s="61">
        <v>63.44</v>
      </c>
      <c r="C80" s="61">
        <v>-161.9</v>
      </c>
      <c r="D80" s="45" t="s">
        <v>21</v>
      </c>
      <c r="E80" s="50" t="s">
        <v>69</v>
      </c>
      <c r="F80" s="50" t="s">
        <v>731</v>
      </c>
      <c r="G80" s="45" t="s">
        <v>612</v>
      </c>
    </row>
    <row r="81" spans="1:19" x14ac:dyDescent="0.25">
      <c r="B81" s="61"/>
      <c r="C81" s="61"/>
      <c r="E81" s="50"/>
    </row>
    <row r="82" spans="1:19" s="60" customFormat="1" ht="14.25" x14ac:dyDescent="0.2">
      <c r="A82" s="47" t="s">
        <v>136</v>
      </c>
      <c r="B82" s="64"/>
      <c r="C82" s="65"/>
      <c r="D82" s="44"/>
      <c r="E82" s="76"/>
      <c r="F82" s="76"/>
      <c r="G82" s="44"/>
      <c r="H82" s="44"/>
      <c r="I82" s="44"/>
      <c r="J82" s="44"/>
      <c r="K82" s="44"/>
      <c r="L82" s="44"/>
      <c r="M82" s="44"/>
      <c r="N82" s="44"/>
      <c r="O82" s="44"/>
      <c r="P82" s="44"/>
      <c r="Q82" s="44"/>
      <c r="R82" s="44"/>
      <c r="S82" s="44"/>
    </row>
    <row r="83" spans="1:19" x14ac:dyDescent="0.25">
      <c r="A83" s="45" t="s">
        <v>732</v>
      </c>
      <c r="B83" s="61">
        <v>74.27</v>
      </c>
      <c r="C83" s="61">
        <v>-91.09</v>
      </c>
      <c r="D83" s="45" t="s">
        <v>46</v>
      </c>
      <c r="E83" s="50" t="s">
        <v>62</v>
      </c>
      <c r="F83" s="50" t="s">
        <v>757</v>
      </c>
      <c r="G83" s="45" t="s">
        <v>733</v>
      </c>
    </row>
    <row r="84" spans="1:19" x14ac:dyDescent="0.25">
      <c r="A84" s="45" t="s">
        <v>734</v>
      </c>
      <c r="B84" s="61">
        <v>71.75</v>
      </c>
      <c r="C84" s="61">
        <v>-124.27</v>
      </c>
      <c r="D84" s="45" t="s">
        <v>21</v>
      </c>
      <c r="E84" s="50" t="s">
        <v>22</v>
      </c>
      <c r="F84" s="50" t="s">
        <v>735</v>
      </c>
      <c r="G84" s="45" t="s">
        <v>602</v>
      </c>
    </row>
    <row r="85" spans="1:19" x14ac:dyDescent="0.25">
      <c r="A85" s="45" t="s">
        <v>1180</v>
      </c>
      <c r="B85" s="61">
        <v>72.366667000000007</v>
      </c>
      <c r="C85" s="61">
        <v>-119.833333</v>
      </c>
      <c r="D85" s="45" t="s">
        <v>21</v>
      </c>
      <c r="E85" s="50" t="s">
        <v>22</v>
      </c>
      <c r="F85" s="50" t="s">
        <v>748</v>
      </c>
      <c r="G85" s="45" t="s">
        <v>602</v>
      </c>
    </row>
    <row r="86" spans="1:19" x14ac:dyDescent="0.25">
      <c r="A86" s="45" t="s">
        <v>736</v>
      </c>
      <c r="B86" s="61">
        <v>73.53</v>
      </c>
      <c r="C86" s="61">
        <v>-120.27</v>
      </c>
      <c r="D86" s="45" t="s">
        <v>21</v>
      </c>
      <c r="E86" s="50" t="s">
        <v>22</v>
      </c>
      <c r="F86" s="50" t="s">
        <v>735</v>
      </c>
      <c r="G86" s="45" t="s">
        <v>602</v>
      </c>
    </row>
    <row r="87" spans="1:19" x14ac:dyDescent="0.25">
      <c r="A87" s="45" t="s">
        <v>737</v>
      </c>
      <c r="B87" s="61">
        <v>66.27</v>
      </c>
      <c r="C87" s="61">
        <v>-65.75</v>
      </c>
      <c r="D87" s="45" t="s">
        <v>21</v>
      </c>
      <c r="E87" s="50" t="s">
        <v>22</v>
      </c>
      <c r="F87" s="50" t="s">
        <v>1177</v>
      </c>
      <c r="G87" s="45" t="s">
        <v>602</v>
      </c>
    </row>
    <row r="88" spans="1:19" x14ac:dyDescent="0.25">
      <c r="A88" s="45" t="s">
        <v>738</v>
      </c>
      <c r="B88" s="61">
        <v>66.97</v>
      </c>
      <c r="C88" s="61">
        <v>-53.4</v>
      </c>
      <c r="D88" s="45" t="s">
        <v>21</v>
      </c>
      <c r="E88" s="50" t="s">
        <v>739</v>
      </c>
      <c r="F88" s="50" t="s">
        <v>239</v>
      </c>
      <c r="G88" s="45" t="s">
        <v>740</v>
      </c>
    </row>
    <row r="89" spans="1:19" x14ac:dyDescent="0.25">
      <c r="A89" s="45" t="s">
        <v>741</v>
      </c>
      <c r="B89" s="61">
        <v>66.97</v>
      </c>
      <c r="C89" s="61">
        <v>-53.5</v>
      </c>
      <c r="D89" s="45" t="s">
        <v>21</v>
      </c>
      <c r="E89" s="50" t="s">
        <v>739</v>
      </c>
      <c r="F89" s="50" t="s">
        <v>239</v>
      </c>
      <c r="G89" s="45" t="s">
        <v>740</v>
      </c>
    </row>
    <row r="90" spans="1:19" ht="29.25" x14ac:dyDescent="0.25">
      <c r="A90" s="45" t="s">
        <v>742</v>
      </c>
      <c r="B90" s="61">
        <v>70.459999999999994</v>
      </c>
      <c r="C90" s="61">
        <v>-70.09</v>
      </c>
      <c r="D90" s="45" t="s">
        <v>21</v>
      </c>
      <c r="E90" s="50" t="s">
        <v>1320</v>
      </c>
      <c r="F90" s="50" t="s">
        <v>743</v>
      </c>
      <c r="G90" s="45" t="s">
        <v>744</v>
      </c>
    </row>
    <row r="91" spans="1:19" x14ac:dyDescent="0.25">
      <c r="A91" s="45" t="s">
        <v>745</v>
      </c>
      <c r="B91" s="61">
        <v>78.491667000000007</v>
      </c>
      <c r="C91" s="61">
        <v>-76.78</v>
      </c>
      <c r="D91" s="45" t="s">
        <v>21</v>
      </c>
      <c r="E91" s="50" t="s">
        <v>22</v>
      </c>
      <c r="F91" s="50" t="s">
        <v>746</v>
      </c>
      <c r="G91" s="45" t="s">
        <v>612</v>
      </c>
    </row>
    <row r="92" spans="1:19" x14ac:dyDescent="0.25">
      <c r="A92" s="45" t="s">
        <v>749</v>
      </c>
      <c r="B92" s="61">
        <v>83.52</v>
      </c>
      <c r="C92" s="61">
        <v>-28.35</v>
      </c>
      <c r="D92" s="45" t="s">
        <v>21</v>
      </c>
      <c r="E92" s="50" t="s">
        <v>750</v>
      </c>
      <c r="F92" s="50" t="s">
        <v>1173</v>
      </c>
      <c r="G92" s="45" t="s">
        <v>602</v>
      </c>
    </row>
    <row r="93" spans="1:19" x14ac:dyDescent="0.25">
      <c r="A93" s="45" t="s">
        <v>751</v>
      </c>
      <c r="B93" s="61">
        <v>67.180000000000007</v>
      </c>
      <c r="C93" s="61">
        <v>-62.75</v>
      </c>
      <c r="D93" s="45" t="s">
        <v>21</v>
      </c>
      <c r="E93" s="50" t="s">
        <v>22</v>
      </c>
      <c r="F93" s="50" t="s">
        <v>1177</v>
      </c>
      <c r="G93" s="45" t="s">
        <v>602</v>
      </c>
    </row>
    <row r="94" spans="1:19" x14ac:dyDescent="0.25">
      <c r="A94" s="45" t="s">
        <v>752</v>
      </c>
      <c r="B94" s="61">
        <v>70.53</v>
      </c>
      <c r="C94" s="61">
        <v>-68.37</v>
      </c>
      <c r="D94" s="45" t="s">
        <v>21</v>
      </c>
      <c r="E94" s="50" t="s">
        <v>69</v>
      </c>
      <c r="F94" s="50" t="s">
        <v>753</v>
      </c>
      <c r="G94" s="45" t="s">
        <v>612</v>
      </c>
    </row>
    <row r="95" spans="1:19" x14ac:dyDescent="0.25">
      <c r="A95" s="45" t="s">
        <v>754</v>
      </c>
      <c r="B95" s="61">
        <v>70.56</v>
      </c>
      <c r="C95" s="61">
        <v>-68.95</v>
      </c>
      <c r="D95" s="45" t="s">
        <v>21</v>
      </c>
      <c r="E95" s="50" t="s">
        <v>69</v>
      </c>
      <c r="F95" s="50" t="s">
        <v>755</v>
      </c>
      <c r="G95" s="45" t="s">
        <v>612</v>
      </c>
    </row>
    <row r="96" spans="1:19" x14ac:dyDescent="0.25">
      <c r="A96" s="45" t="s">
        <v>756</v>
      </c>
      <c r="B96" s="61">
        <v>74.268000000000001</v>
      </c>
      <c r="C96" s="61">
        <v>-91.09</v>
      </c>
      <c r="D96" s="45" t="s">
        <v>46</v>
      </c>
      <c r="E96" s="50" t="s">
        <v>62</v>
      </c>
      <c r="F96" s="50" t="s">
        <v>757</v>
      </c>
      <c r="G96" s="45" t="s">
        <v>612</v>
      </c>
    </row>
    <row r="97" spans="1:7" x14ac:dyDescent="0.25">
      <c r="A97" s="45" t="s">
        <v>758</v>
      </c>
      <c r="B97" s="61">
        <v>70.09</v>
      </c>
      <c r="C97" s="61">
        <v>-52.89</v>
      </c>
      <c r="D97" s="45" t="s">
        <v>46</v>
      </c>
      <c r="E97" s="50" t="s">
        <v>759</v>
      </c>
      <c r="F97" s="50" t="s">
        <v>1192</v>
      </c>
      <c r="G97" s="45" t="s">
        <v>760</v>
      </c>
    </row>
    <row r="98" spans="1:7" ht="29.25" x14ac:dyDescent="0.25">
      <c r="A98" s="45" t="s">
        <v>761</v>
      </c>
      <c r="B98" s="61">
        <v>75.349999999999994</v>
      </c>
      <c r="C98" s="61">
        <v>-82.5</v>
      </c>
      <c r="D98" s="45" t="s">
        <v>762</v>
      </c>
      <c r="E98" s="50" t="s">
        <v>22</v>
      </c>
      <c r="F98" s="91" t="s">
        <v>1391</v>
      </c>
      <c r="G98" s="45" t="s">
        <v>612</v>
      </c>
    </row>
    <row r="99" spans="1:7" x14ac:dyDescent="0.25">
      <c r="A99" s="45" t="s">
        <v>763</v>
      </c>
      <c r="B99" s="61">
        <v>76.42</v>
      </c>
      <c r="C99" s="61">
        <v>-18.75</v>
      </c>
      <c r="D99" s="45" t="s">
        <v>21</v>
      </c>
      <c r="E99" s="50" t="s">
        <v>764</v>
      </c>
      <c r="F99" s="50" t="s">
        <v>765</v>
      </c>
      <c r="G99" s="45" t="s">
        <v>612</v>
      </c>
    </row>
    <row r="100" spans="1:7" x14ac:dyDescent="0.25">
      <c r="A100" s="45" t="s">
        <v>766</v>
      </c>
      <c r="B100" s="61">
        <v>66.62</v>
      </c>
      <c r="C100" s="61">
        <v>-61.65</v>
      </c>
      <c r="D100" s="45" t="s">
        <v>21</v>
      </c>
      <c r="E100" s="50" t="s">
        <v>22</v>
      </c>
      <c r="F100" s="50" t="s">
        <v>767</v>
      </c>
      <c r="G100" s="45" t="s">
        <v>602</v>
      </c>
    </row>
    <row r="101" spans="1:7" x14ac:dyDescent="0.25">
      <c r="A101" s="45" t="s">
        <v>768</v>
      </c>
      <c r="B101" s="61">
        <v>67</v>
      </c>
      <c r="C101" s="61">
        <v>-50.7</v>
      </c>
      <c r="D101" s="45" t="s">
        <v>21</v>
      </c>
      <c r="E101" s="50" t="s">
        <v>162</v>
      </c>
      <c r="F101" s="50" t="s">
        <v>1178</v>
      </c>
      <c r="G101" s="45" t="s">
        <v>769</v>
      </c>
    </row>
    <row r="102" spans="1:7" x14ac:dyDescent="0.25">
      <c r="A102" s="45" t="s">
        <v>770</v>
      </c>
      <c r="B102" s="61">
        <v>74.92</v>
      </c>
      <c r="C102" s="61">
        <v>-109.55</v>
      </c>
      <c r="D102" s="45" t="s">
        <v>21</v>
      </c>
      <c r="E102" s="50" t="s">
        <v>771</v>
      </c>
      <c r="F102" s="50" t="s">
        <v>772</v>
      </c>
      <c r="G102" s="45" t="s">
        <v>773</v>
      </c>
    </row>
    <row r="103" spans="1:7" x14ac:dyDescent="0.25">
      <c r="A103" s="45" t="s">
        <v>774</v>
      </c>
      <c r="B103" s="61">
        <v>73.034722000000002</v>
      </c>
      <c r="C103" s="61">
        <v>-85.216667000000001</v>
      </c>
      <c r="D103" s="45" t="s">
        <v>21</v>
      </c>
      <c r="E103" s="50" t="s">
        <v>22</v>
      </c>
      <c r="F103" s="50" t="s">
        <v>748</v>
      </c>
      <c r="G103" s="45" t="s">
        <v>612</v>
      </c>
    </row>
    <row r="104" spans="1:7" x14ac:dyDescent="0.25">
      <c r="A104" s="45" t="s">
        <v>775</v>
      </c>
      <c r="B104" s="61">
        <f>69+13.688/60</f>
        <v>69.228133333333332</v>
      </c>
      <c r="C104" s="61">
        <f>-50-55.6/60</f>
        <v>-50.926666666666669</v>
      </c>
      <c r="D104" s="45" t="s">
        <v>21</v>
      </c>
      <c r="E104" s="50" t="s">
        <v>776</v>
      </c>
      <c r="F104" s="82" t="s">
        <v>220</v>
      </c>
      <c r="G104" s="45" t="s">
        <v>615</v>
      </c>
    </row>
    <row r="105" spans="1:7" x14ac:dyDescent="0.25">
      <c r="A105" s="45" t="s">
        <v>777</v>
      </c>
      <c r="B105" s="61">
        <v>67.180000000000007</v>
      </c>
      <c r="C105" s="61">
        <v>-63.25</v>
      </c>
      <c r="D105" s="45" t="s">
        <v>21</v>
      </c>
      <c r="E105" s="50" t="s">
        <v>241</v>
      </c>
      <c r="F105" s="50" t="s">
        <v>778</v>
      </c>
      <c r="G105" s="45" t="s">
        <v>779</v>
      </c>
    </row>
    <row r="106" spans="1:7" x14ac:dyDescent="0.25">
      <c r="A106" s="45" t="s">
        <v>780</v>
      </c>
      <c r="B106" s="61">
        <v>61.3</v>
      </c>
      <c r="C106" s="61">
        <v>-71.06</v>
      </c>
      <c r="D106" s="45" t="s">
        <v>46</v>
      </c>
      <c r="E106" s="50" t="s">
        <v>62</v>
      </c>
      <c r="F106" s="50" t="s">
        <v>63</v>
      </c>
      <c r="G106" s="48" t="s">
        <v>599</v>
      </c>
    </row>
    <row r="107" spans="1:7" x14ac:dyDescent="0.25">
      <c r="A107" s="45" t="s">
        <v>781</v>
      </c>
      <c r="B107" s="61">
        <v>58.37</v>
      </c>
      <c r="C107" s="61">
        <v>-57.51</v>
      </c>
      <c r="D107" s="45" t="s">
        <v>46</v>
      </c>
      <c r="E107" s="50" t="s">
        <v>62</v>
      </c>
      <c r="F107" s="50" t="s">
        <v>1176</v>
      </c>
      <c r="G107" s="45" t="s">
        <v>602</v>
      </c>
    </row>
    <row r="108" spans="1:7" x14ac:dyDescent="0.25">
      <c r="A108" s="45" t="s">
        <v>782</v>
      </c>
      <c r="B108" s="61">
        <v>76.849999999999994</v>
      </c>
      <c r="C108" s="61">
        <v>-71.849999999999994</v>
      </c>
      <c r="D108" s="45" t="s">
        <v>46</v>
      </c>
      <c r="E108" s="50" t="s">
        <v>62</v>
      </c>
      <c r="F108" s="50" t="s">
        <v>783</v>
      </c>
      <c r="G108" s="48" t="s">
        <v>599</v>
      </c>
    </row>
    <row r="109" spans="1:7" x14ac:dyDescent="0.25">
      <c r="A109" s="45" t="s">
        <v>784</v>
      </c>
      <c r="B109" s="61">
        <v>69.235349999999997</v>
      </c>
      <c r="C109" s="61">
        <v>-50.015883333333299</v>
      </c>
      <c r="D109" s="45" t="s">
        <v>21</v>
      </c>
      <c r="E109" s="50" t="s">
        <v>776</v>
      </c>
      <c r="F109" s="82" t="s">
        <v>785</v>
      </c>
      <c r="G109" s="45" t="s">
        <v>615</v>
      </c>
    </row>
    <row r="110" spans="1:7" x14ac:dyDescent="0.25">
      <c r="A110" s="45" t="s">
        <v>786</v>
      </c>
      <c r="B110" s="61">
        <v>69.849999999999994</v>
      </c>
      <c r="C110" s="61">
        <v>-68.680000000000007</v>
      </c>
      <c r="D110" s="45" t="s">
        <v>21</v>
      </c>
      <c r="E110" s="50" t="s">
        <v>157</v>
      </c>
      <c r="F110" s="50" t="s">
        <v>158</v>
      </c>
      <c r="G110" s="45" t="s">
        <v>602</v>
      </c>
    </row>
    <row r="111" spans="1:7" x14ac:dyDescent="0.25">
      <c r="A111" s="45" t="s">
        <v>791</v>
      </c>
      <c r="B111" s="61">
        <v>62.633333</v>
      </c>
      <c r="C111" s="61">
        <v>-101.233333</v>
      </c>
      <c r="D111" s="45" t="s">
        <v>21</v>
      </c>
      <c r="E111" s="50" t="s">
        <v>22</v>
      </c>
      <c r="F111" s="50" t="s">
        <v>792</v>
      </c>
      <c r="G111" s="45" t="s">
        <v>602</v>
      </c>
    </row>
    <row r="112" spans="1:7" x14ac:dyDescent="0.25">
      <c r="A112" s="45" t="s">
        <v>793</v>
      </c>
      <c r="B112" s="61">
        <v>81.349999999999994</v>
      </c>
      <c r="C112" s="61">
        <v>-69.53</v>
      </c>
      <c r="D112" s="45" t="s">
        <v>21</v>
      </c>
      <c r="E112" s="50" t="s">
        <v>638</v>
      </c>
      <c r="F112" s="50" t="s">
        <v>794</v>
      </c>
      <c r="G112" s="45" t="s">
        <v>795</v>
      </c>
    </row>
    <row r="113" spans="1:7" x14ac:dyDescent="0.25">
      <c r="A113" s="45" t="s">
        <v>796</v>
      </c>
      <c r="B113" s="61">
        <v>61.15</v>
      </c>
      <c r="C113" s="61">
        <v>-45.43</v>
      </c>
      <c r="D113" s="45" t="s">
        <v>21</v>
      </c>
      <c r="E113" s="50" t="s">
        <v>797</v>
      </c>
      <c r="F113" s="50" t="s">
        <v>798</v>
      </c>
      <c r="G113" s="45" t="s">
        <v>615</v>
      </c>
    </row>
    <row r="114" spans="1:7" x14ac:dyDescent="0.25">
      <c r="A114" s="45" t="s">
        <v>799</v>
      </c>
      <c r="B114" s="61">
        <v>71.783332999999999</v>
      </c>
      <c r="C114" s="61">
        <v>-122.666667</v>
      </c>
      <c r="D114" s="45" t="s">
        <v>21</v>
      </c>
      <c r="E114" s="50" t="s">
        <v>22</v>
      </c>
      <c r="F114" s="50" t="s">
        <v>735</v>
      </c>
      <c r="G114" s="45" t="s">
        <v>612</v>
      </c>
    </row>
    <row r="115" spans="1:7" x14ac:dyDescent="0.25">
      <c r="A115" s="45" t="s">
        <v>800</v>
      </c>
      <c r="B115" s="61">
        <v>66.67</v>
      </c>
      <c r="C115" s="61">
        <v>-51.97</v>
      </c>
      <c r="D115" s="45" t="s">
        <v>21</v>
      </c>
      <c r="E115" s="50" t="s">
        <v>1290</v>
      </c>
      <c r="F115" s="50" t="s">
        <v>801</v>
      </c>
      <c r="G115" s="45" t="s">
        <v>602</v>
      </c>
    </row>
    <row r="116" spans="1:7" x14ac:dyDescent="0.25">
      <c r="A116" s="45" t="s">
        <v>802</v>
      </c>
      <c r="B116" s="61">
        <v>69.849999999999994</v>
      </c>
      <c r="C116" s="61">
        <v>-68.67</v>
      </c>
      <c r="D116" s="45" t="s">
        <v>21</v>
      </c>
      <c r="E116" s="50" t="s">
        <v>157</v>
      </c>
      <c r="F116" s="50" t="s">
        <v>158</v>
      </c>
      <c r="G116" s="45" t="s">
        <v>602</v>
      </c>
    </row>
    <row r="117" spans="1:7" x14ac:dyDescent="0.25">
      <c r="A117" s="45" t="s">
        <v>803</v>
      </c>
      <c r="B117" s="61">
        <v>69.108666666666707</v>
      </c>
      <c r="C117" s="61">
        <v>-51.03</v>
      </c>
      <c r="D117" s="45" t="s">
        <v>21</v>
      </c>
      <c r="E117" s="50" t="s">
        <v>776</v>
      </c>
      <c r="F117" s="82" t="s">
        <v>220</v>
      </c>
      <c r="G117" s="45" t="s">
        <v>615</v>
      </c>
    </row>
    <row r="118" spans="1:7" x14ac:dyDescent="0.25">
      <c r="A118" s="45" t="s">
        <v>804</v>
      </c>
      <c r="B118" s="61">
        <v>78.39</v>
      </c>
      <c r="C118" s="61">
        <v>-80.400000000000006</v>
      </c>
      <c r="D118" s="45" t="s">
        <v>86</v>
      </c>
      <c r="E118" s="50" t="s">
        <v>805</v>
      </c>
      <c r="F118" s="50" t="s">
        <v>806</v>
      </c>
      <c r="G118" s="45" t="s">
        <v>807</v>
      </c>
    </row>
    <row r="119" spans="1:7" x14ac:dyDescent="0.25">
      <c r="A119" s="45" t="s">
        <v>808</v>
      </c>
      <c r="B119" s="61">
        <v>74.069999999999993</v>
      </c>
      <c r="C119" s="61">
        <v>-97.77</v>
      </c>
      <c r="D119" s="45" t="s">
        <v>21</v>
      </c>
      <c r="E119" s="50" t="s">
        <v>241</v>
      </c>
      <c r="F119" s="50" t="s">
        <v>809</v>
      </c>
      <c r="G119" s="45" t="s">
        <v>602</v>
      </c>
    </row>
    <row r="120" spans="1:7" x14ac:dyDescent="0.25">
      <c r="A120" s="45" t="s">
        <v>787</v>
      </c>
      <c r="B120" s="61">
        <v>73.591389000000007</v>
      </c>
      <c r="C120" s="61">
        <v>-98.538888999999998</v>
      </c>
      <c r="D120" s="45" t="s">
        <v>21</v>
      </c>
      <c r="E120" s="50" t="s">
        <v>22</v>
      </c>
      <c r="F120" s="50" t="s">
        <v>788</v>
      </c>
      <c r="G120" s="45" t="s">
        <v>612</v>
      </c>
    </row>
    <row r="121" spans="1:7" x14ac:dyDescent="0.25">
      <c r="A121" s="45" t="s">
        <v>810</v>
      </c>
      <c r="B121" s="61">
        <f>70+36/60</f>
        <v>70.599999999999994</v>
      </c>
      <c r="C121" s="61">
        <f>-(21+32/60)</f>
        <v>-21.533333333333335</v>
      </c>
      <c r="D121" s="45" t="s">
        <v>21</v>
      </c>
      <c r="E121" s="50" t="s">
        <v>241</v>
      </c>
      <c r="F121" s="89" t="s">
        <v>1332</v>
      </c>
      <c r="G121" s="45" t="s">
        <v>615</v>
      </c>
    </row>
    <row r="122" spans="1:7" x14ac:dyDescent="0.25">
      <c r="A122" s="45" t="s">
        <v>789</v>
      </c>
      <c r="B122" s="61">
        <v>73.133332999999993</v>
      </c>
      <c r="C122" s="61">
        <v>-95.283332999999999</v>
      </c>
      <c r="D122" s="45" t="s">
        <v>21</v>
      </c>
      <c r="E122" s="50" t="s">
        <v>22</v>
      </c>
      <c r="F122" s="50" t="s">
        <v>748</v>
      </c>
      <c r="G122" s="45" t="s">
        <v>612</v>
      </c>
    </row>
    <row r="123" spans="1:7" x14ac:dyDescent="0.25">
      <c r="A123" s="45" t="s">
        <v>790</v>
      </c>
      <c r="B123" s="61">
        <v>72.583332999999996</v>
      </c>
      <c r="C123" s="61">
        <v>-95.066666999999995</v>
      </c>
      <c r="D123" s="45" t="s">
        <v>21</v>
      </c>
      <c r="E123" s="50" t="s">
        <v>22</v>
      </c>
      <c r="F123" s="50" t="s">
        <v>748</v>
      </c>
      <c r="G123" s="45" t="s">
        <v>612</v>
      </c>
    </row>
    <row r="124" spans="1:7" x14ac:dyDescent="0.25">
      <c r="A124" s="45" t="s">
        <v>811</v>
      </c>
      <c r="B124" s="61">
        <v>68.55</v>
      </c>
      <c r="C124" s="61">
        <v>-83.29</v>
      </c>
      <c r="D124" s="45" t="s">
        <v>21</v>
      </c>
      <c r="E124" s="50" t="s">
        <v>241</v>
      </c>
      <c r="F124" s="50" t="s">
        <v>236</v>
      </c>
      <c r="G124" s="45" t="s">
        <v>599</v>
      </c>
    </row>
    <row r="125" spans="1:7" x14ac:dyDescent="0.25">
      <c r="A125" s="45" t="s">
        <v>812</v>
      </c>
      <c r="B125" s="61">
        <v>67.05</v>
      </c>
      <c r="C125" s="61">
        <v>-51.22</v>
      </c>
      <c r="D125" s="45" t="s">
        <v>21</v>
      </c>
      <c r="E125" s="50" t="s">
        <v>813</v>
      </c>
      <c r="F125" s="50" t="s">
        <v>1174</v>
      </c>
      <c r="G125" s="45" t="s">
        <v>760</v>
      </c>
    </row>
    <row r="126" spans="1:7" x14ac:dyDescent="0.25">
      <c r="A126" s="45" t="s">
        <v>814</v>
      </c>
      <c r="B126" s="61">
        <v>66.97</v>
      </c>
      <c r="C126" s="61">
        <v>-49.8</v>
      </c>
      <c r="D126" s="45" t="s">
        <v>21</v>
      </c>
      <c r="E126" s="50" t="s">
        <v>815</v>
      </c>
      <c r="F126" s="50" t="s">
        <v>242</v>
      </c>
      <c r="G126" s="45" t="s">
        <v>769</v>
      </c>
    </row>
    <row r="127" spans="1:7" x14ac:dyDescent="0.25">
      <c r="A127" s="45" t="s">
        <v>816</v>
      </c>
      <c r="B127" s="61">
        <v>66.97</v>
      </c>
      <c r="C127" s="61">
        <v>-51.05</v>
      </c>
      <c r="D127" s="45" t="s">
        <v>21</v>
      </c>
      <c r="E127" s="50" t="s">
        <v>817</v>
      </c>
      <c r="F127" s="50" t="s">
        <v>818</v>
      </c>
      <c r="G127" s="45" t="s">
        <v>615</v>
      </c>
    </row>
    <row r="128" spans="1:7" x14ac:dyDescent="0.25">
      <c r="A128" s="45" t="s">
        <v>819</v>
      </c>
      <c r="B128" s="61">
        <v>72.290000000000006</v>
      </c>
      <c r="C128" s="61">
        <v>-109.87</v>
      </c>
      <c r="D128" s="45" t="s">
        <v>21</v>
      </c>
      <c r="E128" s="50" t="s">
        <v>69</v>
      </c>
      <c r="F128" s="50" t="s">
        <v>820</v>
      </c>
      <c r="G128" s="45" t="s">
        <v>602</v>
      </c>
    </row>
    <row r="129" spans="1:19" x14ac:dyDescent="0.25">
      <c r="B129" s="61"/>
      <c r="C129" s="61"/>
      <c r="E129" s="50"/>
    </row>
    <row r="130" spans="1:19" s="60" customFormat="1" ht="14.25" x14ac:dyDescent="0.2">
      <c r="A130" s="47" t="s">
        <v>246</v>
      </c>
      <c r="B130" s="64"/>
      <c r="C130" s="64"/>
      <c r="D130" s="44"/>
      <c r="E130" s="77"/>
      <c r="F130" s="77"/>
      <c r="G130" s="47"/>
      <c r="H130" s="44"/>
      <c r="I130" s="44"/>
      <c r="J130" s="44"/>
      <c r="K130" s="44"/>
      <c r="L130" s="44"/>
      <c r="M130" s="44"/>
      <c r="N130" s="44"/>
      <c r="O130" s="44"/>
      <c r="P130" s="44"/>
      <c r="Q130" s="44"/>
      <c r="R130" s="44"/>
      <c r="S130" s="44"/>
    </row>
    <row r="131" spans="1:19" x14ac:dyDescent="0.25">
      <c r="A131" s="58" t="s">
        <v>1207</v>
      </c>
      <c r="B131" s="62">
        <v>61.883330000000001</v>
      </c>
      <c r="C131" s="62">
        <v>25.216670000000001</v>
      </c>
      <c r="D131" s="58" t="s">
        <v>21</v>
      </c>
      <c r="E131" s="50" t="s">
        <v>22</v>
      </c>
      <c r="F131" s="78" t="s">
        <v>1311</v>
      </c>
      <c r="G131" s="58" t="s">
        <v>615</v>
      </c>
    </row>
    <row r="132" spans="1:19" x14ac:dyDescent="0.25">
      <c r="A132" s="58" t="s">
        <v>1214</v>
      </c>
      <c r="B132" s="62">
        <v>69.125</v>
      </c>
      <c r="C132" s="62">
        <v>27.683333000000001</v>
      </c>
      <c r="D132" s="58" t="s">
        <v>21</v>
      </c>
      <c r="E132" s="50" t="s">
        <v>22</v>
      </c>
      <c r="F132" s="78" t="s">
        <v>1321</v>
      </c>
      <c r="G132" s="58" t="s">
        <v>615</v>
      </c>
    </row>
    <row r="133" spans="1:19" x14ac:dyDescent="0.25">
      <c r="A133" s="45" t="s">
        <v>821</v>
      </c>
      <c r="B133" s="61">
        <v>67.97</v>
      </c>
      <c r="C133" s="61">
        <v>20.48</v>
      </c>
      <c r="D133" s="58" t="s">
        <v>21</v>
      </c>
      <c r="E133" s="50" t="s">
        <v>22</v>
      </c>
      <c r="F133" s="50" t="s">
        <v>1190</v>
      </c>
      <c r="G133" s="45" t="s">
        <v>602</v>
      </c>
    </row>
    <row r="134" spans="1:19" x14ac:dyDescent="0.25">
      <c r="A134" s="58" t="s">
        <v>1210</v>
      </c>
      <c r="B134" s="62">
        <v>59.133330000000001</v>
      </c>
      <c r="C134" s="62">
        <v>26.32583</v>
      </c>
      <c r="D134" s="58" t="s">
        <v>21</v>
      </c>
      <c r="E134" s="50" t="s">
        <v>22</v>
      </c>
      <c r="F134" s="78" t="s">
        <v>1325</v>
      </c>
      <c r="G134" s="58" t="s">
        <v>615</v>
      </c>
    </row>
    <row r="135" spans="1:19" x14ac:dyDescent="0.25">
      <c r="A135" s="45" t="s">
        <v>822</v>
      </c>
      <c r="B135" s="61">
        <v>69.73</v>
      </c>
      <c r="C135" s="61">
        <v>19.98</v>
      </c>
      <c r="D135" s="58" t="s">
        <v>21</v>
      </c>
      <c r="E135" s="50" t="s">
        <v>1289</v>
      </c>
      <c r="F135" s="50" t="s">
        <v>281</v>
      </c>
      <c r="G135" s="45" t="s">
        <v>602</v>
      </c>
    </row>
    <row r="136" spans="1:19" x14ac:dyDescent="0.25">
      <c r="A136" s="45" t="s">
        <v>823</v>
      </c>
      <c r="B136" s="61">
        <v>69.7</v>
      </c>
      <c r="C136" s="61">
        <v>19.850000000000001</v>
      </c>
      <c r="D136" s="58" t="s">
        <v>21</v>
      </c>
      <c r="E136" s="50" t="s">
        <v>22</v>
      </c>
      <c r="F136" s="50" t="s">
        <v>276</v>
      </c>
      <c r="G136" s="45" t="s">
        <v>602</v>
      </c>
    </row>
    <row r="137" spans="1:19" x14ac:dyDescent="0.25">
      <c r="A137" s="58" t="s">
        <v>1230</v>
      </c>
      <c r="B137" s="62">
        <v>62.033329999999999</v>
      </c>
      <c r="C137" s="62">
        <v>32.766669999999998</v>
      </c>
      <c r="D137" s="58" t="s">
        <v>21</v>
      </c>
      <c r="E137" s="50" t="s">
        <v>22</v>
      </c>
      <c r="F137" s="78" t="s">
        <v>1298</v>
      </c>
      <c r="G137" s="58" t="s">
        <v>615</v>
      </c>
    </row>
    <row r="138" spans="1:19" x14ac:dyDescent="0.25">
      <c r="A138" s="58" t="s">
        <v>1199</v>
      </c>
      <c r="B138" s="62">
        <v>64.916659999999993</v>
      </c>
      <c r="C138" s="62">
        <v>11.66667</v>
      </c>
      <c r="D138" s="58" t="s">
        <v>21</v>
      </c>
      <c r="E138" s="50" t="s">
        <v>22</v>
      </c>
      <c r="F138" s="78" t="s">
        <v>1299</v>
      </c>
      <c r="G138" s="58" t="s">
        <v>615</v>
      </c>
    </row>
    <row r="139" spans="1:19" x14ac:dyDescent="0.25">
      <c r="A139" s="58" t="s">
        <v>1217</v>
      </c>
      <c r="B139" s="62">
        <v>70.183333000000005</v>
      </c>
      <c r="C139" s="62">
        <v>28.416667</v>
      </c>
      <c r="D139" s="58" t="s">
        <v>21</v>
      </c>
      <c r="E139" s="50" t="s">
        <v>22</v>
      </c>
      <c r="F139" s="78" t="s">
        <v>1321</v>
      </c>
      <c r="G139" s="58" t="s">
        <v>615</v>
      </c>
    </row>
    <row r="140" spans="1:19" x14ac:dyDescent="0.25">
      <c r="A140" s="45" t="s">
        <v>825</v>
      </c>
      <c r="B140" s="61">
        <v>61.58</v>
      </c>
      <c r="C140" s="61">
        <v>9.65</v>
      </c>
      <c r="D140" s="58" t="s">
        <v>21</v>
      </c>
      <c r="E140" s="50" t="s">
        <v>52</v>
      </c>
      <c r="F140" s="50" t="s">
        <v>826</v>
      </c>
      <c r="G140" s="45" t="s">
        <v>827</v>
      </c>
    </row>
    <row r="141" spans="1:19" x14ac:dyDescent="0.25">
      <c r="A141" s="58" t="s">
        <v>1225</v>
      </c>
      <c r="B141" s="62">
        <v>70.316666999999995</v>
      </c>
      <c r="C141" s="62">
        <v>31.033332999999999</v>
      </c>
      <c r="D141" s="58" t="s">
        <v>21</v>
      </c>
      <c r="E141" s="78" t="s">
        <v>22</v>
      </c>
      <c r="F141" s="78" t="s">
        <v>1322</v>
      </c>
      <c r="G141" s="58" t="s">
        <v>615</v>
      </c>
    </row>
    <row r="142" spans="1:19" x14ac:dyDescent="0.25">
      <c r="A142" s="45" t="s">
        <v>829</v>
      </c>
      <c r="B142" s="61">
        <v>59.53</v>
      </c>
      <c r="C142" s="61">
        <v>12.18</v>
      </c>
      <c r="D142" s="45" t="s">
        <v>335</v>
      </c>
      <c r="E142" s="50" t="s">
        <v>830</v>
      </c>
      <c r="F142" s="50" t="s">
        <v>337</v>
      </c>
      <c r="G142" s="45" t="s">
        <v>599</v>
      </c>
    </row>
    <row r="143" spans="1:19" x14ac:dyDescent="0.25">
      <c r="A143" s="45" t="s">
        <v>828</v>
      </c>
      <c r="B143" s="61">
        <v>60.6</v>
      </c>
      <c r="C143" s="61">
        <v>7.5</v>
      </c>
      <c r="D143" s="45" t="s">
        <v>21</v>
      </c>
      <c r="E143" s="50" t="s">
        <v>69</v>
      </c>
      <c r="F143" s="50" t="s">
        <v>266</v>
      </c>
      <c r="G143" s="45" t="s">
        <v>602</v>
      </c>
    </row>
    <row r="144" spans="1:19" x14ac:dyDescent="0.25">
      <c r="A144" s="58" t="s">
        <v>1198</v>
      </c>
      <c r="B144" s="62">
        <v>62.566670000000002</v>
      </c>
      <c r="C144" s="62">
        <v>10.133330000000001</v>
      </c>
      <c r="D144" s="45" t="s">
        <v>21</v>
      </c>
      <c r="E144" s="78" t="s">
        <v>22</v>
      </c>
      <c r="F144" s="78" t="s">
        <v>1300</v>
      </c>
      <c r="G144" s="58" t="s">
        <v>615</v>
      </c>
    </row>
    <row r="145" spans="1:7" x14ac:dyDescent="0.25">
      <c r="A145" s="58" t="s">
        <v>1237</v>
      </c>
      <c r="B145" s="62">
        <v>61.066670000000002</v>
      </c>
      <c r="C145" s="62">
        <v>36.049999999999997</v>
      </c>
      <c r="D145" s="45" t="s">
        <v>21</v>
      </c>
      <c r="E145" s="78" t="s">
        <v>22</v>
      </c>
      <c r="F145" s="90" t="s">
        <v>1306</v>
      </c>
      <c r="G145" s="58" t="s">
        <v>615</v>
      </c>
    </row>
    <row r="146" spans="1:7" x14ac:dyDescent="0.25">
      <c r="A146" s="58" t="s">
        <v>1235</v>
      </c>
      <c r="B146" s="62">
        <v>62.2</v>
      </c>
      <c r="C146" s="62">
        <v>33.799999999999997</v>
      </c>
      <c r="D146" s="45" t="s">
        <v>21</v>
      </c>
      <c r="E146" s="78" t="s">
        <v>22</v>
      </c>
      <c r="F146" s="90" t="s">
        <v>1333</v>
      </c>
      <c r="G146" s="58" t="s">
        <v>615</v>
      </c>
    </row>
    <row r="147" spans="1:7" x14ac:dyDescent="0.25">
      <c r="A147" s="58" t="s">
        <v>1197</v>
      </c>
      <c r="B147" s="62">
        <v>63.7</v>
      </c>
      <c r="C147" s="62">
        <v>8.6999999999999993</v>
      </c>
      <c r="D147" s="45" t="s">
        <v>21</v>
      </c>
      <c r="E147" s="78" t="s">
        <v>22</v>
      </c>
      <c r="F147" s="78" t="s">
        <v>1301</v>
      </c>
      <c r="G147" s="58" t="s">
        <v>615</v>
      </c>
    </row>
    <row r="148" spans="1:7" x14ac:dyDescent="0.25">
      <c r="A148" s="58" t="s">
        <v>1204</v>
      </c>
      <c r="B148" s="62">
        <v>60.625</v>
      </c>
      <c r="C148" s="62">
        <v>24.25</v>
      </c>
      <c r="D148" s="45" t="s">
        <v>21</v>
      </c>
      <c r="E148" s="78" t="s">
        <v>22</v>
      </c>
      <c r="F148" s="78" t="s">
        <v>1302</v>
      </c>
      <c r="G148" s="58" t="s">
        <v>615</v>
      </c>
    </row>
    <row r="149" spans="1:7" x14ac:dyDescent="0.25">
      <c r="A149" s="45" t="s">
        <v>831</v>
      </c>
      <c r="B149" s="61">
        <v>70.83</v>
      </c>
      <c r="C149" s="61">
        <v>27.72</v>
      </c>
      <c r="D149" s="45" t="s">
        <v>21</v>
      </c>
      <c r="E149" s="50" t="s">
        <v>22</v>
      </c>
      <c r="F149" s="50" t="s">
        <v>254</v>
      </c>
      <c r="G149" s="45" t="s">
        <v>602</v>
      </c>
    </row>
    <row r="150" spans="1:7" ht="29.25" x14ac:dyDescent="0.25">
      <c r="A150" s="58" t="s">
        <v>1352</v>
      </c>
      <c r="B150" s="62">
        <v>58.3</v>
      </c>
      <c r="C150" s="62">
        <v>31.233329999999999</v>
      </c>
      <c r="D150" s="45" t="s">
        <v>21</v>
      </c>
      <c r="E150" s="50" t="s">
        <v>22</v>
      </c>
      <c r="F150" s="78" t="s">
        <v>1303</v>
      </c>
      <c r="G150" s="58" t="s">
        <v>615</v>
      </c>
    </row>
    <row r="151" spans="1:7" ht="29.25" x14ac:dyDescent="0.25">
      <c r="A151" s="58" t="s">
        <v>1212</v>
      </c>
      <c r="B151" s="62">
        <v>59.133330000000001</v>
      </c>
      <c r="C151" s="62">
        <v>27.433330000000002</v>
      </c>
      <c r="D151" s="45" t="s">
        <v>21</v>
      </c>
      <c r="E151" s="50" t="s">
        <v>22</v>
      </c>
      <c r="F151" s="112" t="s">
        <v>1392</v>
      </c>
      <c r="G151" s="58" t="s">
        <v>615</v>
      </c>
    </row>
    <row r="152" spans="1:7" x14ac:dyDescent="0.25">
      <c r="A152" s="45" t="s">
        <v>832</v>
      </c>
      <c r="B152" s="61">
        <v>67.22</v>
      </c>
      <c r="C152" s="61">
        <v>17.8</v>
      </c>
      <c r="D152" s="45" t="s">
        <v>21</v>
      </c>
      <c r="E152" s="50" t="s">
        <v>241</v>
      </c>
      <c r="F152" s="50" t="s">
        <v>833</v>
      </c>
      <c r="G152" s="45" t="s">
        <v>612</v>
      </c>
    </row>
    <row r="153" spans="1:7" x14ac:dyDescent="0.25">
      <c r="A153" s="45" t="s">
        <v>834</v>
      </c>
      <c r="B153" s="61">
        <v>60.85</v>
      </c>
      <c r="C153" s="61">
        <v>25.38</v>
      </c>
      <c r="D153" s="45" t="s">
        <v>21</v>
      </c>
      <c r="E153" s="50" t="s">
        <v>69</v>
      </c>
      <c r="F153" s="50" t="s">
        <v>835</v>
      </c>
      <c r="G153" s="45" t="s">
        <v>744</v>
      </c>
    </row>
    <row r="154" spans="1:7" x14ac:dyDescent="0.25">
      <c r="A154" s="58" t="s">
        <v>1208</v>
      </c>
      <c r="B154" s="62">
        <v>61.416670000000003</v>
      </c>
      <c r="C154" s="62">
        <v>25.866669999999999</v>
      </c>
      <c r="D154" s="45" t="s">
        <v>21</v>
      </c>
      <c r="E154" s="78" t="s">
        <v>22</v>
      </c>
      <c r="F154" s="78" t="s">
        <v>1304</v>
      </c>
      <c r="G154" s="58" t="s">
        <v>615</v>
      </c>
    </row>
    <row r="155" spans="1:7" ht="29.25" x14ac:dyDescent="0.25">
      <c r="A155" s="58" t="s">
        <v>1213</v>
      </c>
      <c r="B155" s="62">
        <v>58.166666999999997</v>
      </c>
      <c r="C155" s="62">
        <v>27.45</v>
      </c>
      <c r="D155" s="45" t="s">
        <v>21</v>
      </c>
      <c r="E155" s="78" t="s">
        <v>22</v>
      </c>
      <c r="F155" s="113" t="s">
        <v>1393</v>
      </c>
      <c r="G155" s="58" t="s">
        <v>615</v>
      </c>
    </row>
    <row r="156" spans="1:7" x14ac:dyDescent="0.25">
      <c r="A156" s="58" t="s">
        <v>1219</v>
      </c>
      <c r="B156" s="62">
        <v>66.116669999999999</v>
      </c>
      <c r="C156" s="62">
        <v>29</v>
      </c>
      <c r="D156" s="45" t="s">
        <v>21</v>
      </c>
      <c r="E156" s="78" t="s">
        <v>22</v>
      </c>
      <c r="F156" s="78" t="s">
        <v>1305</v>
      </c>
      <c r="G156" s="58" t="s">
        <v>615</v>
      </c>
    </row>
    <row r="157" spans="1:7" x14ac:dyDescent="0.25">
      <c r="A157" s="58" t="s">
        <v>1226</v>
      </c>
      <c r="B157" s="62">
        <v>65.083340000000007</v>
      </c>
      <c r="C157" s="62">
        <v>32.166670000000003</v>
      </c>
      <c r="D157" s="45" t="s">
        <v>21</v>
      </c>
      <c r="E157" s="78" t="s">
        <v>22</v>
      </c>
      <c r="F157" s="78" t="s">
        <v>1306</v>
      </c>
      <c r="G157" s="58" t="s">
        <v>615</v>
      </c>
    </row>
    <row r="158" spans="1:7" x14ac:dyDescent="0.25">
      <c r="A158" s="58" t="s">
        <v>1205</v>
      </c>
      <c r="B158" s="62">
        <v>60.866669999999999</v>
      </c>
      <c r="C158" s="62">
        <v>24.5</v>
      </c>
      <c r="D158" s="45" t="s">
        <v>21</v>
      </c>
      <c r="E158" s="78" t="s">
        <v>22</v>
      </c>
      <c r="F158" s="78" t="s">
        <v>1302</v>
      </c>
      <c r="G158" s="58" t="s">
        <v>615</v>
      </c>
    </row>
    <row r="159" spans="1:7" x14ac:dyDescent="0.25">
      <c r="A159" s="58" t="s">
        <v>1234</v>
      </c>
      <c r="B159" s="62">
        <v>62.283329999999999</v>
      </c>
      <c r="C159" s="62">
        <v>33.65</v>
      </c>
      <c r="D159" s="45" t="s">
        <v>21</v>
      </c>
      <c r="E159" s="78" t="s">
        <v>22</v>
      </c>
      <c r="F159" s="78" t="s">
        <v>619</v>
      </c>
      <c r="G159" s="58" t="s">
        <v>615</v>
      </c>
    </row>
    <row r="160" spans="1:7" ht="29.25" x14ac:dyDescent="0.25">
      <c r="A160" s="58" t="s">
        <v>1353</v>
      </c>
      <c r="B160" s="62">
        <v>59.7</v>
      </c>
      <c r="C160" s="62">
        <v>39.5</v>
      </c>
      <c r="D160" s="45" t="s">
        <v>21</v>
      </c>
      <c r="E160" s="78" t="s">
        <v>22</v>
      </c>
      <c r="F160" s="78" t="s">
        <v>1307</v>
      </c>
      <c r="G160" s="58" t="s">
        <v>615</v>
      </c>
    </row>
    <row r="161" spans="1:7" x14ac:dyDescent="0.25">
      <c r="A161" s="45" t="s">
        <v>836</v>
      </c>
      <c r="B161" s="61">
        <v>60.8</v>
      </c>
      <c r="C161" s="61">
        <v>23.8</v>
      </c>
      <c r="D161" s="45" t="s">
        <v>21</v>
      </c>
      <c r="E161" s="50" t="s">
        <v>22</v>
      </c>
      <c r="F161" s="50" t="s">
        <v>254</v>
      </c>
      <c r="G161" s="45" t="s">
        <v>602</v>
      </c>
    </row>
    <row r="162" spans="1:7" x14ac:dyDescent="0.25">
      <c r="A162" s="45" t="s">
        <v>837</v>
      </c>
      <c r="B162" s="61">
        <v>67.66</v>
      </c>
      <c r="C162" s="61">
        <v>33.630000000000003</v>
      </c>
      <c r="D162" s="45" t="s">
        <v>21</v>
      </c>
      <c r="E162" s="50" t="s">
        <v>69</v>
      </c>
      <c r="F162" s="50" t="s">
        <v>838</v>
      </c>
      <c r="G162" s="45" t="s">
        <v>602</v>
      </c>
    </row>
    <row r="163" spans="1:7" x14ac:dyDescent="0.25">
      <c r="A163" s="58" t="s">
        <v>1354</v>
      </c>
      <c r="B163" s="62">
        <v>61.556950000000001</v>
      </c>
      <c r="C163" s="62">
        <v>31.335280000000001</v>
      </c>
      <c r="D163" s="45" t="s">
        <v>21</v>
      </c>
      <c r="E163" s="78" t="s">
        <v>22</v>
      </c>
      <c r="F163" s="90" t="s">
        <v>1334</v>
      </c>
      <c r="G163" s="58" t="s">
        <v>615</v>
      </c>
    </row>
    <row r="164" spans="1:7" x14ac:dyDescent="0.25">
      <c r="A164" s="58" t="s">
        <v>1355</v>
      </c>
      <c r="B164" s="62">
        <v>58.383330000000001</v>
      </c>
      <c r="C164" s="62">
        <v>22.2</v>
      </c>
      <c r="D164" s="45" t="s">
        <v>21</v>
      </c>
      <c r="E164" s="78" t="s">
        <v>22</v>
      </c>
      <c r="F164" s="78" t="s">
        <v>1308</v>
      </c>
      <c r="G164" s="58" t="s">
        <v>615</v>
      </c>
    </row>
    <row r="165" spans="1:7" x14ac:dyDescent="0.25">
      <c r="A165" s="58" t="s">
        <v>1356</v>
      </c>
      <c r="B165" s="62">
        <v>59.433329999999998</v>
      </c>
      <c r="C165" s="62">
        <v>25</v>
      </c>
      <c r="D165" s="45" t="s">
        <v>21</v>
      </c>
      <c r="E165" s="78" t="s">
        <v>22</v>
      </c>
      <c r="F165" s="78" t="s">
        <v>1308</v>
      </c>
      <c r="G165" s="58" t="s">
        <v>615</v>
      </c>
    </row>
    <row r="166" spans="1:7" x14ac:dyDescent="0.25">
      <c r="A166" s="58" t="s">
        <v>1239</v>
      </c>
      <c r="B166" s="62">
        <v>61</v>
      </c>
      <c r="C166" s="62">
        <v>39</v>
      </c>
      <c r="D166" s="45" t="s">
        <v>21</v>
      </c>
      <c r="E166" s="78" t="s">
        <v>22</v>
      </c>
      <c r="F166" s="78" t="s">
        <v>1309</v>
      </c>
      <c r="G166" s="58" t="s">
        <v>615</v>
      </c>
    </row>
    <row r="167" spans="1:7" x14ac:dyDescent="0.25">
      <c r="A167" s="58" t="s">
        <v>1221</v>
      </c>
      <c r="B167" s="62">
        <v>64.566670000000002</v>
      </c>
      <c r="C167" s="62">
        <v>30.533329999999999</v>
      </c>
      <c r="D167" s="45" t="s">
        <v>21</v>
      </c>
      <c r="E167" s="78" t="s">
        <v>22</v>
      </c>
      <c r="F167" s="78" t="s">
        <v>1306</v>
      </c>
      <c r="G167" s="58" t="s">
        <v>615</v>
      </c>
    </row>
    <row r="168" spans="1:7" x14ac:dyDescent="0.25">
      <c r="A168" s="45" t="s">
        <v>839</v>
      </c>
      <c r="B168" s="61">
        <v>62.68</v>
      </c>
      <c r="C168" s="61">
        <v>14.53</v>
      </c>
      <c r="D168" s="45" t="s">
        <v>335</v>
      </c>
      <c r="E168" s="50" t="s">
        <v>830</v>
      </c>
      <c r="F168" s="50" t="s">
        <v>840</v>
      </c>
      <c r="G168" s="45" t="s">
        <v>841</v>
      </c>
    </row>
    <row r="169" spans="1:7" x14ac:dyDescent="0.25">
      <c r="A169" s="45" t="s">
        <v>842</v>
      </c>
      <c r="B169" s="61">
        <v>59.8</v>
      </c>
      <c r="C169" s="61">
        <v>7.25</v>
      </c>
      <c r="D169" s="45" t="s">
        <v>21</v>
      </c>
      <c r="E169" s="50" t="s">
        <v>22</v>
      </c>
      <c r="F169" s="50" t="s">
        <v>273</v>
      </c>
      <c r="G169" s="45" t="s">
        <v>602</v>
      </c>
    </row>
    <row r="170" spans="1:7" x14ac:dyDescent="0.25">
      <c r="A170" s="58" t="s">
        <v>1220</v>
      </c>
      <c r="B170" s="62">
        <v>65.616669999999999</v>
      </c>
      <c r="C170" s="62">
        <v>29.6</v>
      </c>
      <c r="D170" s="58" t="s">
        <v>21</v>
      </c>
      <c r="E170" s="50" t="s">
        <v>22</v>
      </c>
      <c r="F170" s="78" t="s">
        <v>1310</v>
      </c>
      <c r="G170" s="58" t="s">
        <v>615</v>
      </c>
    </row>
    <row r="171" spans="1:7" x14ac:dyDescent="0.25">
      <c r="A171" s="58" t="s">
        <v>1200</v>
      </c>
      <c r="B171" s="62">
        <v>69.05</v>
      </c>
      <c r="C171" s="62">
        <v>20.983329999999999</v>
      </c>
      <c r="D171" s="58" t="s">
        <v>21</v>
      </c>
      <c r="E171" s="50" t="s">
        <v>22</v>
      </c>
      <c r="F171" s="78" t="s">
        <v>1323</v>
      </c>
      <c r="G171" s="58" t="s">
        <v>615</v>
      </c>
    </row>
    <row r="172" spans="1:7" x14ac:dyDescent="0.25">
      <c r="A172" s="58" t="s">
        <v>1209</v>
      </c>
      <c r="B172" s="62">
        <v>62.333329999999997</v>
      </c>
      <c r="C172" s="62">
        <v>26.233329999999999</v>
      </c>
      <c r="D172" s="58" t="s">
        <v>21</v>
      </c>
      <c r="E172" s="50" t="s">
        <v>22</v>
      </c>
      <c r="F172" s="78" t="s">
        <v>1311</v>
      </c>
      <c r="G172" s="58" t="s">
        <v>615</v>
      </c>
    </row>
    <row r="173" spans="1:7" x14ac:dyDescent="0.25">
      <c r="A173" s="58" t="s">
        <v>1223</v>
      </c>
      <c r="B173" s="62">
        <v>66.366669999999999</v>
      </c>
      <c r="C173" s="62">
        <v>30.7</v>
      </c>
      <c r="D173" s="58" t="s">
        <v>21</v>
      </c>
      <c r="E173" s="50" t="s">
        <v>22</v>
      </c>
      <c r="F173" s="78" t="s">
        <v>1306</v>
      </c>
      <c r="G173" s="58" t="s">
        <v>615</v>
      </c>
    </row>
    <row r="174" spans="1:7" x14ac:dyDescent="0.25">
      <c r="A174" s="58" t="s">
        <v>1201</v>
      </c>
      <c r="B174" s="62">
        <v>68.916659999999993</v>
      </c>
      <c r="C174" s="62">
        <v>21</v>
      </c>
      <c r="D174" s="58" t="s">
        <v>21</v>
      </c>
      <c r="E174" s="50" t="s">
        <v>22</v>
      </c>
      <c r="F174" s="78" t="s">
        <v>1324</v>
      </c>
      <c r="G174" s="58" t="s">
        <v>615</v>
      </c>
    </row>
    <row r="175" spans="1:7" x14ac:dyDescent="0.25">
      <c r="A175" s="58" t="s">
        <v>1232</v>
      </c>
      <c r="B175" s="62">
        <v>61.80556</v>
      </c>
      <c r="C175" s="62">
        <v>33.5</v>
      </c>
      <c r="D175" s="58" t="s">
        <v>21</v>
      </c>
      <c r="E175" s="50" t="s">
        <v>22</v>
      </c>
      <c r="F175" s="78" t="s">
        <v>1306</v>
      </c>
      <c r="G175" s="58" t="s">
        <v>615</v>
      </c>
    </row>
    <row r="176" spans="1:7" x14ac:dyDescent="0.25">
      <c r="A176" s="58" t="s">
        <v>1236</v>
      </c>
      <c r="B176" s="62">
        <v>62.75</v>
      </c>
      <c r="C176" s="62">
        <v>34.583329999999997</v>
      </c>
      <c r="D176" s="58" t="s">
        <v>21</v>
      </c>
      <c r="E176" s="50" t="s">
        <v>22</v>
      </c>
      <c r="F176" s="78" t="s">
        <v>1306</v>
      </c>
      <c r="G176" s="58" t="s">
        <v>615</v>
      </c>
    </row>
    <row r="177" spans="1:7" x14ac:dyDescent="0.25">
      <c r="A177" s="58" t="s">
        <v>1231</v>
      </c>
      <c r="B177" s="62">
        <v>61.80556</v>
      </c>
      <c r="C177" s="62">
        <v>33.483330000000002</v>
      </c>
      <c r="D177" s="58" t="s">
        <v>21</v>
      </c>
      <c r="E177" s="50" t="s">
        <v>22</v>
      </c>
      <c r="F177" s="78" t="s">
        <v>1306</v>
      </c>
      <c r="G177" s="58" t="s">
        <v>615</v>
      </c>
    </row>
    <row r="178" spans="1:7" x14ac:dyDescent="0.25">
      <c r="A178" s="45" t="s">
        <v>843</v>
      </c>
      <c r="B178" s="61">
        <v>67.5</v>
      </c>
      <c r="C178" s="61">
        <v>18.07</v>
      </c>
      <c r="D178" s="58" t="s">
        <v>21</v>
      </c>
      <c r="E178" s="50" t="s">
        <v>241</v>
      </c>
      <c r="F178" s="50" t="s">
        <v>833</v>
      </c>
      <c r="G178" s="45" t="s">
        <v>602</v>
      </c>
    </row>
    <row r="179" spans="1:7" x14ac:dyDescent="0.25">
      <c r="A179" s="58" t="s">
        <v>1224</v>
      </c>
      <c r="B179" s="62">
        <v>64.566670000000002</v>
      </c>
      <c r="C179" s="62">
        <v>30.83333</v>
      </c>
      <c r="D179" s="58" t="s">
        <v>21</v>
      </c>
      <c r="E179" s="78" t="s">
        <v>22</v>
      </c>
      <c r="F179" s="78" t="s">
        <v>1306</v>
      </c>
      <c r="G179" s="58" t="s">
        <v>615</v>
      </c>
    </row>
    <row r="180" spans="1:7" ht="29.25" x14ac:dyDescent="0.25">
      <c r="A180" s="58" t="s">
        <v>1357</v>
      </c>
      <c r="B180" s="62">
        <v>61.716670000000001</v>
      </c>
      <c r="C180" s="62">
        <v>34.916670000000003</v>
      </c>
      <c r="D180" s="58" t="s">
        <v>21</v>
      </c>
      <c r="E180" s="78" t="s">
        <v>22</v>
      </c>
      <c r="F180" s="78" t="s">
        <v>1316</v>
      </c>
      <c r="G180" s="58" t="s">
        <v>615</v>
      </c>
    </row>
    <row r="181" spans="1:7" x14ac:dyDescent="0.25">
      <c r="A181" s="45" t="s">
        <v>844</v>
      </c>
      <c r="B181" s="61">
        <v>68.819999999999993</v>
      </c>
      <c r="C181" s="61">
        <v>35.32</v>
      </c>
      <c r="D181" s="58" t="s">
        <v>21</v>
      </c>
      <c r="E181" s="50" t="s">
        <v>667</v>
      </c>
      <c r="F181" s="50" t="s">
        <v>845</v>
      </c>
      <c r="G181" s="45" t="s">
        <v>612</v>
      </c>
    </row>
    <row r="182" spans="1:7" x14ac:dyDescent="0.25">
      <c r="A182" s="58" t="s">
        <v>1222</v>
      </c>
      <c r="B182" s="62">
        <v>66.349999999999994</v>
      </c>
      <c r="C182" s="62">
        <v>30.566669999999998</v>
      </c>
      <c r="D182" s="58" t="s">
        <v>21</v>
      </c>
      <c r="E182" s="78" t="s">
        <v>22</v>
      </c>
      <c r="F182" s="78" t="s">
        <v>1306</v>
      </c>
      <c r="G182" s="58" t="s">
        <v>615</v>
      </c>
    </row>
    <row r="183" spans="1:7" x14ac:dyDescent="0.25">
      <c r="A183" s="58" t="s">
        <v>1233</v>
      </c>
      <c r="B183" s="62">
        <v>62.816670000000002</v>
      </c>
      <c r="C183" s="62">
        <v>33.577779999999997</v>
      </c>
      <c r="D183" s="58" t="s">
        <v>21</v>
      </c>
      <c r="E183" s="78" t="s">
        <v>22</v>
      </c>
      <c r="F183" s="90" t="s">
        <v>1335</v>
      </c>
      <c r="G183" s="58" t="s">
        <v>615</v>
      </c>
    </row>
    <row r="184" spans="1:7" x14ac:dyDescent="0.25">
      <c r="A184" s="58" t="s">
        <v>1227</v>
      </c>
      <c r="B184" s="62">
        <v>64.083340000000007</v>
      </c>
      <c r="C184" s="62">
        <v>32.633330000000001</v>
      </c>
      <c r="D184" s="58" t="s">
        <v>21</v>
      </c>
      <c r="E184" s="78" t="s">
        <v>22</v>
      </c>
      <c r="F184" s="78" t="s">
        <v>1306</v>
      </c>
      <c r="G184" s="58" t="s">
        <v>615</v>
      </c>
    </row>
    <row r="185" spans="1:7" x14ac:dyDescent="0.25">
      <c r="A185" s="58" t="s">
        <v>1203</v>
      </c>
      <c r="B185" s="62">
        <v>60.433329999999998</v>
      </c>
      <c r="C185" s="62">
        <v>24.16667</v>
      </c>
      <c r="D185" s="58" t="s">
        <v>21</v>
      </c>
      <c r="E185" s="78" t="s">
        <v>22</v>
      </c>
      <c r="F185" s="78" t="s">
        <v>1315</v>
      </c>
      <c r="G185" s="58" t="s">
        <v>615</v>
      </c>
    </row>
    <row r="186" spans="1:7" ht="29.25" x14ac:dyDescent="0.25">
      <c r="A186" s="45" t="s">
        <v>846</v>
      </c>
      <c r="B186" s="61">
        <v>67.77</v>
      </c>
      <c r="C186" s="61">
        <v>17.52</v>
      </c>
      <c r="D186" s="58" t="s">
        <v>21</v>
      </c>
      <c r="E186" s="50" t="s">
        <v>847</v>
      </c>
      <c r="F186" s="50" t="s">
        <v>833</v>
      </c>
      <c r="G186" s="45" t="s">
        <v>602</v>
      </c>
    </row>
    <row r="187" spans="1:7" x14ac:dyDescent="0.25">
      <c r="A187" s="58" t="s">
        <v>1228</v>
      </c>
      <c r="B187" s="62">
        <v>65.116669999999999</v>
      </c>
      <c r="C187" s="62">
        <v>32.633330000000001</v>
      </c>
      <c r="D187" s="58" t="s">
        <v>21</v>
      </c>
      <c r="E187" s="78" t="s">
        <v>22</v>
      </c>
      <c r="F187" s="78" t="s">
        <v>1306</v>
      </c>
      <c r="G187" s="58" t="s">
        <v>615</v>
      </c>
    </row>
    <row r="188" spans="1:7" x14ac:dyDescent="0.25">
      <c r="A188" s="58" t="s">
        <v>1218</v>
      </c>
      <c r="B188" s="62">
        <v>69.583340000000007</v>
      </c>
      <c r="C188" s="62">
        <v>28.83333</v>
      </c>
      <c r="D188" s="58" t="s">
        <v>21</v>
      </c>
      <c r="E188" s="78" t="s">
        <v>22</v>
      </c>
      <c r="F188" s="78" t="s">
        <v>1321</v>
      </c>
      <c r="G188" s="58" t="s">
        <v>615</v>
      </c>
    </row>
    <row r="189" spans="1:7" ht="29.25" x14ac:dyDescent="0.25">
      <c r="A189" s="58" t="s">
        <v>1216</v>
      </c>
      <c r="B189" s="62">
        <v>61.216670000000001</v>
      </c>
      <c r="C189" s="62">
        <v>28.116669999999999</v>
      </c>
      <c r="D189" s="58" t="s">
        <v>21</v>
      </c>
      <c r="E189" s="78" t="s">
        <v>22</v>
      </c>
      <c r="F189" s="115" t="s">
        <v>1397</v>
      </c>
      <c r="G189" s="58" t="s">
        <v>615</v>
      </c>
    </row>
    <row r="190" spans="1:7" x14ac:dyDescent="0.25">
      <c r="A190" s="45" t="s">
        <v>424</v>
      </c>
      <c r="B190" s="61">
        <v>68.3</v>
      </c>
      <c r="C190" s="61">
        <v>18.7</v>
      </c>
      <c r="D190" s="58" t="s">
        <v>21</v>
      </c>
      <c r="E190" s="50" t="s">
        <v>73</v>
      </c>
      <c r="F190" s="50" t="s">
        <v>1175</v>
      </c>
      <c r="G190" s="45" t="s">
        <v>848</v>
      </c>
    </row>
    <row r="191" spans="1:7" x14ac:dyDescent="0.25">
      <c r="A191" s="58" t="s">
        <v>1206</v>
      </c>
      <c r="B191" s="62">
        <v>59.466670000000001</v>
      </c>
      <c r="C191" s="62">
        <v>24.91667</v>
      </c>
      <c r="D191" s="58" t="s">
        <v>21</v>
      </c>
      <c r="E191" s="50" t="s">
        <v>22</v>
      </c>
      <c r="F191" s="78" t="s">
        <v>1314</v>
      </c>
      <c r="G191" s="58" t="s">
        <v>615</v>
      </c>
    </row>
    <row r="192" spans="1:7" x14ac:dyDescent="0.25">
      <c r="A192" s="58" t="s">
        <v>1215</v>
      </c>
      <c r="B192" s="62">
        <v>64.666659999999993</v>
      </c>
      <c r="C192" s="62">
        <v>27.866669999999999</v>
      </c>
      <c r="D192" s="58" t="s">
        <v>21</v>
      </c>
      <c r="E192" s="50" t="s">
        <v>22</v>
      </c>
      <c r="F192" s="78" t="s">
        <v>1313</v>
      </c>
      <c r="G192" s="58" t="s">
        <v>615</v>
      </c>
    </row>
    <row r="193" spans="1:19" x14ac:dyDescent="0.25">
      <c r="A193" s="45" t="s">
        <v>849</v>
      </c>
      <c r="B193" s="61">
        <v>59.45</v>
      </c>
      <c r="C193" s="61">
        <v>26.08</v>
      </c>
      <c r="D193" s="45" t="s">
        <v>21</v>
      </c>
      <c r="E193" s="50" t="s">
        <v>22</v>
      </c>
      <c r="F193" s="50" t="s">
        <v>382</v>
      </c>
      <c r="G193" s="45" t="s">
        <v>612</v>
      </c>
    </row>
    <row r="194" spans="1:19" ht="29.25" x14ac:dyDescent="0.25">
      <c r="A194" s="58" t="s">
        <v>1358</v>
      </c>
      <c r="B194" s="62">
        <v>60.502220000000001</v>
      </c>
      <c r="C194" s="62">
        <v>29.516940000000002</v>
      </c>
      <c r="D194" s="45" t="s">
        <v>21</v>
      </c>
      <c r="E194" s="50" t="s">
        <v>22</v>
      </c>
      <c r="F194" s="78" t="s">
        <v>1312</v>
      </c>
      <c r="G194" s="58" t="s">
        <v>615</v>
      </c>
    </row>
    <row r="195" spans="1:19" ht="29.25" x14ac:dyDescent="0.25">
      <c r="A195" s="58" t="s">
        <v>1211</v>
      </c>
      <c r="B195" s="62">
        <v>59.05</v>
      </c>
      <c r="C195" s="62">
        <v>27.33333</v>
      </c>
      <c r="D195" s="45" t="s">
        <v>21</v>
      </c>
      <c r="E195" s="50" t="s">
        <v>22</v>
      </c>
      <c r="F195" s="113" t="s">
        <v>1394</v>
      </c>
      <c r="G195" s="58" t="s">
        <v>615</v>
      </c>
    </row>
    <row r="196" spans="1:19" x14ac:dyDescent="0.25">
      <c r="A196" s="45" t="s">
        <v>850</v>
      </c>
      <c r="B196" s="61">
        <v>68.180000000000007</v>
      </c>
      <c r="C196" s="61">
        <v>18.170000000000002</v>
      </c>
      <c r="D196" s="45" t="s">
        <v>21</v>
      </c>
      <c r="E196" s="50" t="s">
        <v>851</v>
      </c>
      <c r="F196" s="50" t="s">
        <v>852</v>
      </c>
      <c r="G196" s="45" t="s">
        <v>760</v>
      </c>
    </row>
    <row r="197" spans="1:19" x14ac:dyDescent="0.25">
      <c r="A197" s="45" t="s">
        <v>453</v>
      </c>
      <c r="B197" s="61">
        <v>69.069999999999993</v>
      </c>
      <c r="C197" s="61">
        <v>36.07</v>
      </c>
      <c r="D197" s="45" t="s">
        <v>21</v>
      </c>
      <c r="E197" s="50" t="s">
        <v>667</v>
      </c>
      <c r="F197" s="50" t="s">
        <v>845</v>
      </c>
      <c r="G197" s="45" t="s">
        <v>612</v>
      </c>
    </row>
    <row r="198" spans="1:19" x14ac:dyDescent="0.25">
      <c r="A198" s="58" t="s">
        <v>1202</v>
      </c>
      <c r="B198" s="62">
        <v>62.133330000000001</v>
      </c>
      <c r="C198" s="62">
        <v>22.866669999999999</v>
      </c>
      <c r="D198" s="45" t="s">
        <v>21</v>
      </c>
      <c r="E198" s="50" t="s">
        <v>22</v>
      </c>
      <c r="F198" s="90" t="s">
        <v>1336</v>
      </c>
      <c r="G198" s="58" t="s">
        <v>615</v>
      </c>
    </row>
    <row r="199" spans="1:19" x14ac:dyDescent="0.25">
      <c r="A199" s="58" t="s">
        <v>1229</v>
      </c>
      <c r="B199" s="62">
        <v>65.116669999999999</v>
      </c>
      <c r="C199" s="62">
        <v>32.633330000000001</v>
      </c>
      <c r="D199" s="45" t="s">
        <v>21</v>
      </c>
      <c r="E199" s="50" t="s">
        <v>22</v>
      </c>
      <c r="F199" s="78" t="s">
        <v>1306</v>
      </c>
      <c r="G199" s="58" t="s">
        <v>615</v>
      </c>
    </row>
    <row r="200" spans="1:19" x14ac:dyDescent="0.25">
      <c r="A200" s="58" t="s">
        <v>1238</v>
      </c>
      <c r="B200" s="62">
        <v>63.9</v>
      </c>
      <c r="C200" s="62">
        <v>36.25</v>
      </c>
      <c r="D200" s="45" t="s">
        <v>21</v>
      </c>
      <c r="E200" s="50" t="s">
        <v>22</v>
      </c>
      <c r="F200" s="78" t="s">
        <v>1306</v>
      </c>
      <c r="G200" s="58" t="s">
        <v>615</v>
      </c>
    </row>
    <row r="201" spans="1:19" x14ac:dyDescent="0.25">
      <c r="A201" s="58"/>
      <c r="B201" s="62"/>
      <c r="C201" s="62"/>
      <c r="E201" s="50"/>
      <c r="F201" s="78"/>
      <c r="G201" s="58"/>
    </row>
    <row r="202" spans="1:19" s="60" customFormat="1" ht="14.25" x14ac:dyDescent="0.2">
      <c r="A202" s="47" t="s">
        <v>455</v>
      </c>
      <c r="B202" s="65"/>
      <c r="C202" s="65"/>
      <c r="D202" s="44"/>
      <c r="E202" s="76"/>
      <c r="F202" s="76"/>
      <c r="G202" s="44"/>
      <c r="H202" s="44"/>
      <c r="I202" s="44"/>
      <c r="J202" s="44"/>
      <c r="K202" s="44"/>
      <c r="L202" s="44"/>
      <c r="M202" s="44"/>
      <c r="N202" s="44"/>
      <c r="O202" s="44"/>
      <c r="P202" s="44"/>
      <c r="Q202" s="44"/>
      <c r="R202" s="44"/>
      <c r="S202" s="44"/>
    </row>
    <row r="203" spans="1:19" x14ac:dyDescent="0.25">
      <c r="A203" s="45" t="s">
        <v>886</v>
      </c>
      <c r="B203" s="61">
        <v>59.45</v>
      </c>
      <c r="C203" s="61">
        <v>-109.75</v>
      </c>
      <c r="D203" s="45" t="s">
        <v>21</v>
      </c>
      <c r="E203" s="50" t="s">
        <v>887</v>
      </c>
      <c r="F203" s="50" t="s">
        <v>888</v>
      </c>
      <c r="G203" s="49" t="s">
        <v>760</v>
      </c>
    </row>
    <row r="204" spans="1:19" x14ac:dyDescent="0.25">
      <c r="A204" s="45" t="s">
        <v>855</v>
      </c>
      <c r="B204" s="61">
        <v>60.782778</v>
      </c>
      <c r="C204" s="61">
        <v>-69.832778000000005</v>
      </c>
      <c r="D204" s="45" t="s">
        <v>21</v>
      </c>
      <c r="E204" s="50" t="s">
        <v>22</v>
      </c>
      <c r="F204" s="50" t="s">
        <v>856</v>
      </c>
      <c r="G204" s="45" t="s">
        <v>602</v>
      </c>
    </row>
    <row r="205" spans="1:19" ht="29.25" x14ac:dyDescent="0.25">
      <c r="A205" s="58" t="s">
        <v>1359</v>
      </c>
      <c r="B205" s="62">
        <v>60.622219999999999</v>
      </c>
      <c r="C205" s="62">
        <v>-83.253889999999998</v>
      </c>
      <c r="D205" s="58" t="s">
        <v>21</v>
      </c>
      <c r="E205" s="50" t="s">
        <v>22</v>
      </c>
      <c r="F205" s="113" t="s">
        <v>1395</v>
      </c>
      <c r="G205" s="58" t="s">
        <v>615</v>
      </c>
    </row>
    <row r="206" spans="1:19" x14ac:dyDescent="0.25">
      <c r="A206" s="45" t="s">
        <v>853</v>
      </c>
      <c r="B206" s="61">
        <v>69.87</v>
      </c>
      <c r="C206" s="61">
        <v>-68.86</v>
      </c>
      <c r="D206" s="45" t="s">
        <v>21</v>
      </c>
      <c r="E206" s="50" t="s">
        <v>22</v>
      </c>
      <c r="F206" s="50" t="s">
        <v>854</v>
      </c>
      <c r="G206" s="45" t="s">
        <v>807</v>
      </c>
    </row>
    <row r="207" spans="1:19" x14ac:dyDescent="0.25">
      <c r="A207" s="45" t="s">
        <v>857</v>
      </c>
      <c r="B207" s="61">
        <v>69.25</v>
      </c>
      <c r="C207" s="61">
        <v>-134.333333333333</v>
      </c>
      <c r="D207" s="45" t="s">
        <v>21</v>
      </c>
      <c r="E207" s="50" t="s">
        <v>858</v>
      </c>
      <c r="F207" s="50" t="s">
        <v>859</v>
      </c>
      <c r="G207" s="45" t="s">
        <v>599</v>
      </c>
    </row>
    <row r="208" spans="1:19" x14ac:dyDescent="0.25">
      <c r="A208" s="45" t="s">
        <v>860</v>
      </c>
      <c r="B208" s="61">
        <v>67.83</v>
      </c>
      <c r="C208" s="61">
        <v>-115.32</v>
      </c>
      <c r="D208" s="45" t="s">
        <v>21</v>
      </c>
      <c r="E208" s="50" t="s">
        <v>22</v>
      </c>
      <c r="F208" s="50" t="s">
        <v>1181</v>
      </c>
      <c r="G208" s="45" t="s">
        <v>861</v>
      </c>
    </row>
    <row r="209" spans="1:7" x14ac:dyDescent="0.25">
      <c r="A209" s="45" t="s">
        <v>862</v>
      </c>
      <c r="B209" s="61">
        <v>60.987499999999997</v>
      </c>
      <c r="C209" s="61">
        <v>-69.958332999999996</v>
      </c>
      <c r="D209" s="45" t="s">
        <v>21</v>
      </c>
      <c r="E209" s="50" t="s">
        <v>22</v>
      </c>
      <c r="F209" s="50" t="s">
        <v>1179</v>
      </c>
      <c r="G209" s="45" t="s">
        <v>612</v>
      </c>
    </row>
    <row r="210" spans="1:7" x14ac:dyDescent="0.25">
      <c r="A210" s="45" t="s">
        <v>863</v>
      </c>
      <c r="B210" s="61">
        <v>66.66</v>
      </c>
      <c r="C210" s="61">
        <v>-61.78</v>
      </c>
      <c r="D210" s="45" t="s">
        <v>21</v>
      </c>
      <c r="E210" s="79" t="s">
        <v>1331</v>
      </c>
      <c r="F210" s="50" t="s">
        <v>204</v>
      </c>
      <c r="G210" s="45" t="s">
        <v>602</v>
      </c>
    </row>
    <row r="211" spans="1:7" x14ac:dyDescent="0.25">
      <c r="A211" s="45" t="s">
        <v>864</v>
      </c>
      <c r="B211" s="61">
        <v>61.24</v>
      </c>
      <c r="C211" s="61">
        <v>-100.95</v>
      </c>
      <c r="D211" s="45" t="s">
        <v>21</v>
      </c>
      <c r="E211" s="50" t="s">
        <v>865</v>
      </c>
      <c r="F211" s="50" t="s">
        <v>1189</v>
      </c>
      <c r="G211" s="45" t="s">
        <v>866</v>
      </c>
    </row>
    <row r="212" spans="1:7" x14ac:dyDescent="0.25">
      <c r="A212" s="45" t="s">
        <v>777</v>
      </c>
      <c r="B212" s="61">
        <v>67.180000000000007</v>
      </c>
      <c r="C212" s="61">
        <v>-63.25</v>
      </c>
      <c r="D212" s="45" t="s">
        <v>21</v>
      </c>
      <c r="E212" s="50" t="s">
        <v>867</v>
      </c>
      <c r="F212" s="50" t="s">
        <v>868</v>
      </c>
      <c r="G212" s="45" t="s">
        <v>612</v>
      </c>
    </row>
    <row r="213" spans="1:7" x14ac:dyDescent="0.25">
      <c r="A213" s="45" t="s">
        <v>869</v>
      </c>
      <c r="B213" s="61">
        <v>60.03</v>
      </c>
      <c r="C213" s="61">
        <v>-129.02000000000001</v>
      </c>
      <c r="D213" s="45" t="s">
        <v>21</v>
      </c>
      <c r="E213" s="50" t="s">
        <v>22</v>
      </c>
      <c r="F213" s="50" t="s">
        <v>870</v>
      </c>
      <c r="G213" s="45" t="s">
        <v>615</v>
      </c>
    </row>
    <row r="214" spans="1:7" x14ac:dyDescent="0.25">
      <c r="A214" s="45" t="s">
        <v>871</v>
      </c>
      <c r="B214" s="61">
        <v>58.2</v>
      </c>
      <c r="C214" s="61">
        <v>-63.03</v>
      </c>
      <c r="D214" s="45" t="s">
        <v>21</v>
      </c>
      <c r="E214" s="50" t="s">
        <v>22</v>
      </c>
      <c r="F214" s="50" t="s">
        <v>767</v>
      </c>
      <c r="G214" s="45" t="s">
        <v>612</v>
      </c>
    </row>
    <row r="215" spans="1:7" x14ac:dyDescent="0.25">
      <c r="A215" s="45" t="s">
        <v>872</v>
      </c>
      <c r="B215" s="61">
        <v>63.3</v>
      </c>
      <c r="C215" s="61">
        <v>-67.36</v>
      </c>
      <c r="D215" s="45" t="s">
        <v>21</v>
      </c>
      <c r="E215" s="50" t="s">
        <v>22</v>
      </c>
      <c r="F215" s="50" t="s">
        <v>873</v>
      </c>
      <c r="G215" s="45" t="s">
        <v>824</v>
      </c>
    </row>
    <row r="216" spans="1:7" x14ac:dyDescent="0.25">
      <c r="A216" s="45" t="s">
        <v>874</v>
      </c>
      <c r="B216" s="61">
        <v>66.135000000000005</v>
      </c>
      <c r="C216" s="61">
        <v>-66.083332999999996</v>
      </c>
      <c r="D216" s="45" t="s">
        <v>21</v>
      </c>
      <c r="E216" s="50" t="s">
        <v>22</v>
      </c>
      <c r="F216" s="50" t="s">
        <v>875</v>
      </c>
      <c r="G216" s="45" t="s">
        <v>619</v>
      </c>
    </row>
    <row r="217" spans="1:7" x14ac:dyDescent="0.25">
      <c r="A217" s="45" t="s">
        <v>876</v>
      </c>
      <c r="B217" s="61">
        <v>68.366666666666703</v>
      </c>
      <c r="C217" s="61">
        <v>-133.333333333333</v>
      </c>
      <c r="D217" s="45" t="s">
        <v>21</v>
      </c>
      <c r="E217" s="50" t="s">
        <v>22</v>
      </c>
      <c r="F217" s="50" t="s">
        <v>877</v>
      </c>
      <c r="G217" s="45" t="s">
        <v>602</v>
      </c>
    </row>
    <row r="218" spans="1:7" x14ac:dyDescent="0.25">
      <c r="A218" s="45" t="s">
        <v>878</v>
      </c>
      <c r="B218" s="61">
        <v>59.516666999999998</v>
      </c>
      <c r="C218" s="61">
        <v>-122.166667</v>
      </c>
      <c r="D218" s="45" t="s">
        <v>21</v>
      </c>
      <c r="E218" s="50" t="s">
        <v>22</v>
      </c>
      <c r="F218" s="50" t="s">
        <v>879</v>
      </c>
      <c r="G218" s="45" t="s">
        <v>612</v>
      </c>
    </row>
    <row r="219" spans="1:7" x14ac:dyDescent="0.25">
      <c r="A219" s="45" t="s">
        <v>880</v>
      </c>
      <c r="B219" s="61">
        <v>62.17</v>
      </c>
      <c r="C219" s="61">
        <v>-75.650000000000006</v>
      </c>
      <c r="D219" s="45" t="s">
        <v>21</v>
      </c>
      <c r="E219" s="50" t="s">
        <v>881</v>
      </c>
      <c r="F219" s="50" t="s">
        <v>882</v>
      </c>
      <c r="G219" s="45" t="s">
        <v>615</v>
      </c>
    </row>
    <row r="220" spans="1:7" x14ac:dyDescent="0.25">
      <c r="A220" s="45" t="s">
        <v>883</v>
      </c>
      <c r="B220" s="61">
        <v>62.05</v>
      </c>
      <c r="C220" s="61">
        <v>-118.7</v>
      </c>
      <c r="D220" s="45" t="s">
        <v>21</v>
      </c>
      <c r="E220" s="50" t="s">
        <v>22</v>
      </c>
      <c r="F220" s="50" t="s">
        <v>879</v>
      </c>
      <c r="G220" s="45" t="s">
        <v>612</v>
      </c>
    </row>
    <row r="221" spans="1:7" x14ac:dyDescent="0.25">
      <c r="A221" s="45" t="s">
        <v>884</v>
      </c>
      <c r="B221" s="61">
        <v>58.87</v>
      </c>
      <c r="C221" s="61">
        <v>-71.72</v>
      </c>
      <c r="D221" s="45" t="s">
        <v>21</v>
      </c>
      <c r="E221" s="50" t="s">
        <v>22</v>
      </c>
      <c r="F221" s="50" t="s">
        <v>747</v>
      </c>
      <c r="G221" s="45" t="s">
        <v>885</v>
      </c>
    </row>
    <row r="222" spans="1:7" x14ac:dyDescent="0.25">
      <c r="A222" s="58" t="s">
        <v>1360</v>
      </c>
      <c r="B222" s="62">
        <v>62.633339999999997</v>
      </c>
      <c r="C222" s="62">
        <v>-101.2333</v>
      </c>
      <c r="D222" s="58" t="s">
        <v>21</v>
      </c>
      <c r="E222" s="50" t="s">
        <v>22</v>
      </c>
      <c r="F222" s="78" t="s">
        <v>1317</v>
      </c>
      <c r="G222" s="58" t="s">
        <v>615</v>
      </c>
    </row>
    <row r="223" spans="1:7" x14ac:dyDescent="0.25">
      <c r="A223" s="45" t="s">
        <v>889</v>
      </c>
      <c r="B223" s="61">
        <v>58.58</v>
      </c>
      <c r="C223" s="61">
        <v>-75.25</v>
      </c>
      <c r="D223" s="45" t="s">
        <v>21</v>
      </c>
      <c r="E223" s="50" t="s">
        <v>22</v>
      </c>
      <c r="F223" s="50" t="s">
        <v>747</v>
      </c>
      <c r="G223" s="45" t="s">
        <v>602</v>
      </c>
    </row>
    <row r="224" spans="1:7" x14ac:dyDescent="0.25">
      <c r="A224" s="45" t="s">
        <v>890</v>
      </c>
      <c r="B224" s="61">
        <v>58.14</v>
      </c>
      <c r="C224" s="61">
        <v>-75.150000000000006</v>
      </c>
      <c r="D224" s="45" t="s">
        <v>21</v>
      </c>
      <c r="E224" s="50" t="s">
        <v>22</v>
      </c>
      <c r="F224" s="50" t="s">
        <v>891</v>
      </c>
      <c r="G224" s="45" t="s">
        <v>602</v>
      </c>
    </row>
    <row r="225" spans="1:7" x14ac:dyDescent="0.25">
      <c r="A225" s="45" t="s">
        <v>892</v>
      </c>
      <c r="B225" s="61">
        <v>68.27</v>
      </c>
      <c r="C225" s="61">
        <v>-133.47</v>
      </c>
      <c r="D225" s="45" t="s">
        <v>21</v>
      </c>
      <c r="E225" s="50" t="s">
        <v>22</v>
      </c>
      <c r="F225" s="50" t="s">
        <v>665</v>
      </c>
      <c r="G225" s="45" t="s">
        <v>602</v>
      </c>
    </row>
    <row r="226" spans="1:7" x14ac:dyDescent="0.25">
      <c r="A226" s="45" t="s">
        <v>893</v>
      </c>
      <c r="B226" s="61">
        <v>64.133332999999993</v>
      </c>
      <c r="C226" s="61">
        <v>-110.583333</v>
      </c>
      <c r="D226" s="45" t="s">
        <v>21</v>
      </c>
      <c r="E226" s="50" t="s">
        <v>22</v>
      </c>
      <c r="F226" s="50" t="s">
        <v>894</v>
      </c>
      <c r="G226" s="45" t="s">
        <v>612</v>
      </c>
    </row>
    <row r="227" spans="1:7" x14ac:dyDescent="0.25">
      <c r="A227" s="45" t="s">
        <v>895</v>
      </c>
      <c r="B227" s="61">
        <v>61.583333000000003</v>
      </c>
      <c r="C227" s="61">
        <v>-103.483333</v>
      </c>
      <c r="D227" s="45" t="s">
        <v>21</v>
      </c>
      <c r="E227" s="50" t="s">
        <v>22</v>
      </c>
      <c r="F227" s="50" t="s">
        <v>896</v>
      </c>
      <c r="G227" s="45" t="s">
        <v>612</v>
      </c>
    </row>
    <row r="228" spans="1:7" x14ac:dyDescent="0.25">
      <c r="A228" s="45" t="s">
        <v>897</v>
      </c>
      <c r="B228" s="61">
        <v>61.57</v>
      </c>
      <c r="C228" s="61">
        <v>-71.77</v>
      </c>
      <c r="D228" s="45" t="s">
        <v>21</v>
      </c>
      <c r="E228" s="50" t="s">
        <v>881</v>
      </c>
      <c r="F228" s="50" t="s">
        <v>882</v>
      </c>
      <c r="G228" s="45" t="s">
        <v>615</v>
      </c>
    </row>
    <row r="229" spans="1:7" x14ac:dyDescent="0.25">
      <c r="A229" s="45" t="s">
        <v>898</v>
      </c>
      <c r="B229" s="61">
        <v>64.2</v>
      </c>
      <c r="C229" s="61">
        <v>-110.966666666667</v>
      </c>
      <c r="D229" s="45" t="s">
        <v>21</v>
      </c>
      <c r="E229" s="50" t="s">
        <v>899</v>
      </c>
      <c r="F229" s="50" t="s">
        <v>900</v>
      </c>
      <c r="G229" s="45" t="s">
        <v>615</v>
      </c>
    </row>
    <row r="230" spans="1:7" x14ac:dyDescent="0.25">
      <c r="A230" s="45" t="s">
        <v>901</v>
      </c>
      <c r="B230" s="61">
        <v>58.23</v>
      </c>
      <c r="C230" s="61">
        <v>-72.069999999999993</v>
      </c>
      <c r="D230" s="45" t="s">
        <v>21</v>
      </c>
      <c r="E230" s="50" t="s">
        <v>22</v>
      </c>
      <c r="F230" s="50" t="s">
        <v>748</v>
      </c>
      <c r="G230" s="45" t="s">
        <v>602</v>
      </c>
    </row>
    <row r="231" spans="1:7" x14ac:dyDescent="0.25">
      <c r="A231" s="45" t="s">
        <v>902</v>
      </c>
      <c r="B231" s="61">
        <v>58.22</v>
      </c>
      <c r="C231" s="61">
        <v>-71.95</v>
      </c>
      <c r="D231" s="45" t="s">
        <v>21</v>
      </c>
      <c r="E231" s="50" t="s">
        <v>22</v>
      </c>
      <c r="F231" s="50" t="s">
        <v>748</v>
      </c>
      <c r="G231" s="45" t="s">
        <v>602</v>
      </c>
    </row>
    <row r="232" spans="1:7" x14ac:dyDescent="0.25">
      <c r="A232" s="45" t="s">
        <v>903</v>
      </c>
      <c r="B232" s="61">
        <v>63.4</v>
      </c>
      <c r="C232" s="61">
        <v>-64.260000000000005</v>
      </c>
      <c r="D232" s="45" t="s">
        <v>21</v>
      </c>
      <c r="E232" s="50" t="s">
        <v>22</v>
      </c>
      <c r="F232" s="50" t="s">
        <v>904</v>
      </c>
      <c r="G232" s="45" t="s">
        <v>612</v>
      </c>
    </row>
    <row r="233" spans="1:7" x14ac:dyDescent="0.25">
      <c r="A233" s="45" t="s">
        <v>905</v>
      </c>
      <c r="B233" s="61">
        <v>69.283333333333303</v>
      </c>
      <c r="C233" s="61">
        <v>-133.583333333333</v>
      </c>
      <c r="D233" s="45" t="s">
        <v>21</v>
      </c>
      <c r="E233" s="50" t="s">
        <v>22</v>
      </c>
      <c r="F233" s="79" t="s">
        <v>1337</v>
      </c>
      <c r="G233" s="45" t="s">
        <v>602</v>
      </c>
    </row>
    <row r="234" spans="1:7" x14ac:dyDescent="0.25">
      <c r="A234" s="45" t="s">
        <v>906</v>
      </c>
      <c r="B234" s="61">
        <v>64.616666666666703</v>
      </c>
      <c r="C234" s="61">
        <v>-110.833333333333</v>
      </c>
      <c r="D234" s="45" t="s">
        <v>21</v>
      </c>
      <c r="E234" s="50" t="s">
        <v>241</v>
      </c>
      <c r="F234" s="50" t="s">
        <v>907</v>
      </c>
      <c r="G234" s="45" t="s">
        <v>599</v>
      </c>
    </row>
    <row r="235" spans="1:7" x14ac:dyDescent="0.25">
      <c r="A235" s="45" t="s">
        <v>906</v>
      </c>
      <c r="B235" s="61">
        <v>64.616666666666703</v>
      </c>
      <c r="C235" s="61">
        <v>-110.833333333333</v>
      </c>
      <c r="D235" s="45" t="s">
        <v>21</v>
      </c>
      <c r="E235" s="50" t="s">
        <v>908</v>
      </c>
      <c r="F235" s="50" t="s">
        <v>909</v>
      </c>
      <c r="G235" s="45" t="s">
        <v>599</v>
      </c>
    </row>
    <row r="236" spans="1:7" x14ac:dyDescent="0.25">
      <c r="A236" s="45" t="s">
        <v>906</v>
      </c>
      <c r="B236" s="61">
        <v>64.616666666666703</v>
      </c>
      <c r="C236" s="61">
        <v>-110.833333333333</v>
      </c>
      <c r="D236" s="45" t="s">
        <v>21</v>
      </c>
      <c r="E236" s="50" t="s">
        <v>910</v>
      </c>
      <c r="F236" s="50" t="s">
        <v>911</v>
      </c>
      <c r="G236" s="45" t="s">
        <v>599</v>
      </c>
    </row>
    <row r="237" spans="1:7" x14ac:dyDescent="0.25">
      <c r="A237" s="45" t="s">
        <v>912</v>
      </c>
      <c r="B237" s="61">
        <v>63.033332999999999</v>
      </c>
      <c r="C237" s="61">
        <v>-100.75</v>
      </c>
      <c r="D237" s="45" t="s">
        <v>21</v>
      </c>
      <c r="E237" s="50" t="s">
        <v>22</v>
      </c>
      <c r="F237" s="50" t="s">
        <v>792</v>
      </c>
      <c r="G237" s="49" t="s">
        <v>913</v>
      </c>
    </row>
    <row r="238" spans="1:7" x14ac:dyDescent="0.25">
      <c r="A238" s="45" t="s">
        <v>914</v>
      </c>
      <c r="B238" s="61">
        <v>69</v>
      </c>
      <c r="C238" s="61">
        <v>-121</v>
      </c>
      <c r="D238" s="45" t="s">
        <v>21</v>
      </c>
      <c r="E238" s="50" t="s">
        <v>22</v>
      </c>
      <c r="F238" s="50" t="s">
        <v>915</v>
      </c>
      <c r="G238" s="45" t="s">
        <v>602</v>
      </c>
    </row>
    <row r="239" spans="1:7" x14ac:dyDescent="0.25">
      <c r="A239" s="45" t="s">
        <v>916</v>
      </c>
      <c r="B239" s="61">
        <v>58.633333333333297</v>
      </c>
      <c r="C239" s="61">
        <v>-63.6</v>
      </c>
      <c r="D239" s="45" t="s">
        <v>21</v>
      </c>
      <c r="E239" s="50" t="s">
        <v>917</v>
      </c>
      <c r="F239" s="50" t="s">
        <v>918</v>
      </c>
      <c r="G239" s="45" t="s">
        <v>602</v>
      </c>
    </row>
    <row r="240" spans="1:7" x14ac:dyDescent="0.25">
      <c r="A240" s="45" t="s">
        <v>919</v>
      </c>
      <c r="B240" s="61">
        <v>70.64</v>
      </c>
      <c r="C240" s="61">
        <v>-135.91999999999999</v>
      </c>
      <c r="D240" s="45" t="s">
        <v>46</v>
      </c>
      <c r="E240" s="50" t="s">
        <v>62</v>
      </c>
      <c r="F240" s="50" t="s">
        <v>920</v>
      </c>
      <c r="G240" s="45" t="s">
        <v>921</v>
      </c>
    </row>
    <row r="241" spans="1:19" x14ac:dyDescent="0.25">
      <c r="A241" s="45" t="s">
        <v>922</v>
      </c>
      <c r="B241" s="61">
        <v>67.650000000000006</v>
      </c>
      <c r="C241" s="61">
        <v>-132.02000000000001</v>
      </c>
      <c r="D241" s="45" t="s">
        <v>21</v>
      </c>
      <c r="E241" s="50" t="s">
        <v>22</v>
      </c>
      <c r="F241" s="50" t="s">
        <v>660</v>
      </c>
      <c r="G241" s="45" t="s">
        <v>602</v>
      </c>
    </row>
    <row r="242" spans="1:19" x14ac:dyDescent="0.25">
      <c r="A242" s="45" t="s">
        <v>923</v>
      </c>
      <c r="B242" s="61">
        <v>63.07</v>
      </c>
      <c r="C242" s="61">
        <v>-110.79</v>
      </c>
      <c r="D242" s="45" t="s">
        <v>21</v>
      </c>
      <c r="E242" s="50" t="s">
        <v>22</v>
      </c>
      <c r="F242" s="50" t="s">
        <v>660</v>
      </c>
      <c r="G242" s="45" t="s">
        <v>602</v>
      </c>
    </row>
    <row r="243" spans="1:19" x14ac:dyDescent="0.25">
      <c r="A243" s="45" t="s">
        <v>924</v>
      </c>
      <c r="B243" s="61">
        <v>66.33</v>
      </c>
      <c r="C243" s="61">
        <v>-104.93</v>
      </c>
      <c r="D243" s="45" t="s">
        <v>21</v>
      </c>
      <c r="E243" s="50" t="s">
        <v>925</v>
      </c>
      <c r="F243" s="50" t="s">
        <v>926</v>
      </c>
      <c r="G243" s="45" t="s">
        <v>615</v>
      </c>
    </row>
    <row r="244" spans="1:19" x14ac:dyDescent="0.25">
      <c r="A244" s="45" t="s">
        <v>927</v>
      </c>
      <c r="B244" s="61">
        <v>58.232778000000003</v>
      </c>
      <c r="C244" s="61">
        <v>-72.066944000000007</v>
      </c>
      <c r="D244" s="45" t="s">
        <v>21</v>
      </c>
      <c r="E244" s="50" t="s">
        <v>22</v>
      </c>
      <c r="F244" s="50" t="s">
        <v>735</v>
      </c>
      <c r="G244" s="49" t="s">
        <v>928</v>
      </c>
    </row>
    <row r="245" spans="1:19" ht="29.25" x14ac:dyDescent="0.25">
      <c r="A245" s="45" t="s">
        <v>929</v>
      </c>
      <c r="B245" s="61">
        <v>69.05</v>
      </c>
      <c r="C245" s="61">
        <v>-133.44999999999999</v>
      </c>
      <c r="D245" s="45" t="s">
        <v>21</v>
      </c>
      <c r="E245" s="50" t="s">
        <v>22</v>
      </c>
      <c r="F245" s="50" t="s">
        <v>930</v>
      </c>
      <c r="G245" s="45" t="s">
        <v>602</v>
      </c>
    </row>
    <row r="246" spans="1:19" x14ac:dyDescent="0.25">
      <c r="A246" s="45" t="s">
        <v>931</v>
      </c>
      <c r="B246" s="61">
        <v>68.3</v>
      </c>
      <c r="C246" s="61">
        <v>-133.416666666667</v>
      </c>
      <c r="D246" s="45" t="s">
        <v>21</v>
      </c>
      <c r="E246" s="50" t="s">
        <v>22</v>
      </c>
      <c r="F246" s="50" t="s">
        <v>877</v>
      </c>
      <c r="G246" s="45" t="s">
        <v>602</v>
      </c>
    </row>
    <row r="247" spans="1:19" x14ac:dyDescent="0.25">
      <c r="A247" s="45" t="s">
        <v>932</v>
      </c>
      <c r="B247" s="61">
        <v>64.150000000000006</v>
      </c>
      <c r="C247" s="61">
        <v>-107.816666666667</v>
      </c>
      <c r="D247" s="45" t="s">
        <v>21</v>
      </c>
      <c r="E247" s="50" t="s">
        <v>933</v>
      </c>
      <c r="F247" s="50" t="s">
        <v>934</v>
      </c>
      <c r="G247" s="45" t="s">
        <v>615</v>
      </c>
    </row>
    <row r="248" spans="1:19" x14ac:dyDescent="0.25">
      <c r="A248" s="45" t="s">
        <v>935</v>
      </c>
      <c r="B248" s="61">
        <v>60.78</v>
      </c>
      <c r="C248" s="61">
        <v>-69.83</v>
      </c>
      <c r="D248" s="45" t="s">
        <v>21</v>
      </c>
      <c r="E248" s="50" t="s">
        <v>22</v>
      </c>
      <c r="F248" s="50" t="s">
        <v>767</v>
      </c>
      <c r="G248" s="45" t="s">
        <v>602</v>
      </c>
    </row>
    <row r="249" spans="1:19" x14ac:dyDescent="0.25">
      <c r="A249" s="45" t="s">
        <v>936</v>
      </c>
      <c r="B249" s="61">
        <v>59.25</v>
      </c>
      <c r="C249" s="61">
        <v>-114.15</v>
      </c>
      <c r="D249" s="45" t="s">
        <v>21</v>
      </c>
      <c r="E249" s="50" t="s">
        <v>22</v>
      </c>
      <c r="F249" s="50" t="s">
        <v>937</v>
      </c>
      <c r="G249" s="45" t="s">
        <v>612</v>
      </c>
    </row>
    <row r="250" spans="1:19" x14ac:dyDescent="0.25">
      <c r="B250" s="61"/>
      <c r="C250" s="61"/>
      <c r="E250" s="50"/>
    </row>
    <row r="251" spans="1:19" s="60" customFormat="1" ht="14.25" x14ac:dyDescent="0.2">
      <c r="A251" s="47" t="s">
        <v>498</v>
      </c>
      <c r="B251" s="65"/>
      <c r="C251" s="65"/>
      <c r="D251" s="44"/>
      <c r="E251" s="76"/>
      <c r="F251" s="76"/>
      <c r="G251" s="44"/>
      <c r="H251" s="44"/>
      <c r="I251" s="44"/>
      <c r="J251" s="44"/>
      <c r="K251" s="44"/>
      <c r="L251" s="44"/>
      <c r="M251" s="44"/>
      <c r="N251" s="44"/>
      <c r="O251" s="44"/>
      <c r="P251" s="44"/>
      <c r="Q251" s="44"/>
      <c r="R251" s="44"/>
      <c r="S251" s="44"/>
    </row>
    <row r="252" spans="1:19" x14ac:dyDescent="0.25">
      <c r="A252" s="45" t="s">
        <v>938</v>
      </c>
      <c r="B252" s="61">
        <v>77.27</v>
      </c>
      <c r="C252" s="61">
        <v>74.33</v>
      </c>
      <c r="D252" s="45" t="s">
        <v>46</v>
      </c>
      <c r="E252" s="50" t="s">
        <v>62</v>
      </c>
      <c r="F252" s="50" t="s">
        <v>939</v>
      </c>
      <c r="G252" s="45" t="s">
        <v>615</v>
      </c>
    </row>
    <row r="253" spans="1:19" x14ac:dyDescent="0.25">
      <c r="A253" s="45" t="s">
        <v>940</v>
      </c>
      <c r="B253" s="61">
        <v>66.89</v>
      </c>
      <c r="C253" s="61">
        <v>18.98</v>
      </c>
      <c r="D253" s="45" t="s">
        <v>46</v>
      </c>
      <c r="E253" s="50" t="s">
        <v>167</v>
      </c>
      <c r="F253" s="50" t="s">
        <v>502</v>
      </c>
      <c r="G253" s="45" t="s">
        <v>612</v>
      </c>
    </row>
    <row r="254" spans="1:19" x14ac:dyDescent="0.25">
      <c r="A254" s="45" t="s">
        <v>941</v>
      </c>
      <c r="B254" s="61">
        <v>66.64</v>
      </c>
      <c r="C254" s="61">
        <v>-20.87</v>
      </c>
      <c r="D254" s="45" t="s">
        <v>46</v>
      </c>
      <c r="E254" s="50" t="s">
        <v>62</v>
      </c>
      <c r="F254" s="50" t="s">
        <v>942</v>
      </c>
      <c r="G254" s="48" t="s">
        <v>599</v>
      </c>
    </row>
    <row r="255" spans="1:19" x14ac:dyDescent="0.25">
      <c r="A255" s="45" t="s">
        <v>943</v>
      </c>
      <c r="B255" s="61">
        <v>63.93</v>
      </c>
      <c r="C255" s="61">
        <v>-24.48</v>
      </c>
      <c r="D255" s="45" t="s">
        <v>46</v>
      </c>
      <c r="E255" s="50" t="s">
        <v>944</v>
      </c>
      <c r="F255" s="50" t="s">
        <v>502</v>
      </c>
      <c r="G255" s="45" t="s">
        <v>602</v>
      </c>
    </row>
    <row r="256" spans="1:19" x14ac:dyDescent="0.25">
      <c r="A256" s="45" t="s">
        <v>945</v>
      </c>
      <c r="B256" s="61">
        <v>65.56</v>
      </c>
      <c r="C256" s="61">
        <v>-37.44</v>
      </c>
      <c r="D256" s="45" t="s">
        <v>46</v>
      </c>
      <c r="E256" s="50" t="s">
        <v>946</v>
      </c>
      <c r="F256" s="50" t="s">
        <v>1182</v>
      </c>
      <c r="G256" s="45" t="s">
        <v>947</v>
      </c>
    </row>
    <row r="257" spans="1:19" x14ac:dyDescent="0.25">
      <c r="A257" s="45" t="s">
        <v>948</v>
      </c>
      <c r="B257" s="61">
        <v>67.77</v>
      </c>
      <c r="C257" s="61">
        <v>5.92</v>
      </c>
      <c r="D257" s="45" t="s">
        <v>46</v>
      </c>
      <c r="E257" s="50" t="s">
        <v>62</v>
      </c>
      <c r="F257" s="50" t="s">
        <v>63</v>
      </c>
      <c r="G257" s="45" t="s">
        <v>602</v>
      </c>
    </row>
    <row r="258" spans="1:19" x14ac:dyDescent="0.25">
      <c r="A258" s="45" t="s">
        <v>949</v>
      </c>
      <c r="B258" s="61">
        <f>62+10.41/60</f>
        <v>62.173499999999997</v>
      </c>
      <c r="C258" s="61">
        <f>5+58.16/60</f>
        <v>5.9693333333333332</v>
      </c>
      <c r="D258" s="45" t="s">
        <v>46</v>
      </c>
      <c r="E258" s="50" t="s">
        <v>944</v>
      </c>
      <c r="F258" s="50" t="s">
        <v>950</v>
      </c>
      <c r="G258" s="48" t="s">
        <v>599</v>
      </c>
    </row>
    <row r="259" spans="1:19" x14ac:dyDescent="0.25">
      <c r="A259" s="45" t="s">
        <v>951</v>
      </c>
      <c r="B259" s="61">
        <v>60.11</v>
      </c>
      <c r="C259" s="61">
        <v>-6.07</v>
      </c>
      <c r="D259" s="45" t="s">
        <v>46</v>
      </c>
      <c r="E259" s="50" t="s">
        <v>62</v>
      </c>
      <c r="F259" s="50" t="s">
        <v>952</v>
      </c>
      <c r="G259" s="45" t="s">
        <v>602</v>
      </c>
    </row>
    <row r="260" spans="1:19" x14ac:dyDescent="0.25">
      <c r="A260" s="45" t="s">
        <v>953</v>
      </c>
      <c r="B260" s="61">
        <v>69.430000000000007</v>
      </c>
      <c r="C260" s="61">
        <v>13.12</v>
      </c>
      <c r="D260" s="45" t="s">
        <v>46</v>
      </c>
      <c r="E260" s="50" t="s">
        <v>241</v>
      </c>
      <c r="F260" s="50" t="s">
        <v>954</v>
      </c>
      <c r="G260" s="45" t="s">
        <v>612</v>
      </c>
    </row>
    <row r="261" spans="1:19" x14ac:dyDescent="0.25">
      <c r="A261" s="45" t="s">
        <v>955</v>
      </c>
      <c r="B261" s="61">
        <v>59.49</v>
      </c>
      <c r="C261" s="61">
        <v>-39.31</v>
      </c>
      <c r="D261" s="45" t="s">
        <v>46</v>
      </c>
      <c r="E261" s="50" t="s">
        <v>62</v>
      </c>
      <c r="F261" s="50" t="s">
        <v>956</v>
      </c>
      <c r="G261" s="45" t="s">
        <v>612</v>
      </c>
    </row>
    <row r="262" spans="1:19" x14ac:dyDescent="0.25">
      <c r="A262" s="45" t="s">
        <v>957</v>
      </c>
      <c r="B262" s="61">
        <v>58.94</v>
      </c>
      <c r="C262" s="61">
        <v>-28.74</v>
      </c>
      <c r="D262" s="45" t="s">
        <v>46</v>
      </c>
      <c r="E262" s="50" t="s">
        <v>62</v>
      </c>
      <c r="F262" s="50" t="s">
        <v>956</v>
      </c>
      <c r="G262" s="48" t="s">
        <v>599</v>
      </c>
    </row>
    <row r="263" spans="1:19" x14ac:dyDescent="0.25">
      <c r="A263" s="45" t="s">
        <v>958</v>
      </c>
      <c r="B263" s="61">
        <v>78.900000000000006</v>
      </c>
      <c r="C263" s="61">
        <v>0.28000000000000003</v>
      </c>
      <c r="D263" s="45" t="s">
        <v>46</v>
      </c>
      <c r="E263" s="50" t="s">
        <v>944</v>
      </c>
      <c r="F263" s="50" t="s">
        <v>959</v>
      </c>
      <c r="G263" s="45" t="s">
        <v>602</v>
      </c>
    </row>
    <row r="264" spans="1:19" x14ac:dyDescent="0.25">
      <c r="A264" s="45" t="s">
        <v>960</v>
      </c>
      <c r="B264" s="61">
        <v>78.900000000000006</v>
      </c>
      <c r="C264" s="61">
        <v>15.16</v>
      </c>
      <c r="D264" s="45" t="s">
        <v>46</v>
      </c>
      <c r="E264" s="50" t="s">
        <v>62</v>
      </c>
      <c r="F264" s="50" t="s">
        <v>63</v>
      </c>
      <c r="G264" s="45" t="s">
        <v>612</v>
      </c>
    </row>
    <row r="265" spans="1:19" x14ac:dyDescent="0.25">
      <c r="A265" s="45" t="s">
        <v>961</v>
      </c>
      <c r="B265" s="61">
        <v>78.34</v>
      </c>
      <c r="C265" s="61">
        <v>15.3</v>
      </c>
      <c r="D265" s="45" t="s">
        <v>46</v>
      </c>
      <c r="E265" s="50" t="s">
        <v>944</v>
      </c>
      <c r="F265" s="50" t="s">
        <v>962</v>
      </c>
      <c r="G265" s="45" t="s">
        <v>602</v>
      </c>
    </row>
    <row r="266" spans="1:19" x14ac:dyDescent="0.25">
      <c r="A266" s="45" t="s">
        <v>963</v>
      </c>
      <c r="B266" s="61">
        <v>78.94</v>
      </c>
      <c r="C266" s="61">
        <v>11.82</v>
      </c>
      <c r="D266" s="45" t="s">
        <v>21</v>
      </c>
      <c r="E266" s="50" t="s">
        <v>964</v>
      </c>
      <c r="F266" s="50" t="s">
        <v>965</v>
      </c>
      <c r="G266" s="45" t="s">
        <v>966</v>
      </c>
    </row>
    <row r="267" spans="1:19" x14ac:dyDescent="0.25">
      <c r="A267" s="45" t="s">
        <v>967</v>
      </c>
      <c r="B267" s="61">
        <v>78.02</v>
      </c>
      <c r="C267" s="61">
        <v>13.97</v>
      </c>
      <c r="D267" s="45" t="s">
        <v>21</v>
      </c>
      <c r="E267" s="50" t="s">
        <v>162</v>
      </c>
      <c r="F267" s="50" t="s">
        <v>1183</v>
      </c>
      <c r="G267" s="45" t="s">
        <v>968</v>
      </c>
    </row>
    <row r="268" spans="1:19" x14ac:dyDescent="0.25">
      <c r="A268" s="45" t="s">
        <v>969</v>
      </c>
      <c r="B268" s="61">
        <v>66.239999999999995</v>
      </c>
      <c r="C268" s="61">
        <v>-15.81</v>
      </c>
      <c r="D268" s="45" t="s">
        <v>21</v>
      </c>
      <c r="E268" s="50" t="s">
        <v>69</v>
      </c>
      <c r="F268" s="50" t="s">
        <v>970</v>
      </c>
      <c r="G268" s="45" t="s">
        <v>612</v>
      </c>
    </row>
    <row r="269" spans="1:19" x14ac:dyDescent="0.25">
      <c r="A269" s="45" t="s">
        <v>971</v>
      </c>
      <c r="B269" s="61">
        <v>78.849999999999994</v>
      </c>
      <c r="C269" s="61">
        <v>17.420000000000002</v>
      </c>
      <c r="D269" s="45" t="s">
        <v>86</v>
      </c>
      <c r="E269" s="50" t="s">
        <v>944</v>
      </c>
      <c r="F269" s="50" t="s">
        <v>972</v>
      </c>
      <c r="G269" s="45" t="s">
        <v>973</v>
      </c>
    </row>
    <row r="270" spans="1:19" x14ac:dyDescent="0.25">
      <c r="A270" s="45" t="s">
        <v>537</v>
      </c>
      <c r="B270" s="61">
        <v>66.64</v>
      </c>
      <c r="C270" s="61">
        <v>-20.86</v>
      </c>
      <c r="D270" s="45" t="s">
        <v>46</v>
      </c>
      <c r="E270" s="50" t="s">
        <v>62</v>
      </c>
      <c r="F270" s="50" t="s">
        <v>942</v>
      </c>
      <c r="G270" s="48" t="s">
        <v>599</v>
      </c>
    </row>
    <row r="271" spans="1:19" x14ac:dyDescent="0.25">
      <c r="A271" s="45" t="s">
        <v>974</v>
      </c>
      <c r="B271" s="61">
        <v>77.62</v>
      </c>
      <c r="C271" s="61">
        <v>-9.9499999999999993</v>
      </c>
      <c r="D271" s="45" t="s">
        <v>46</v>
      </c>
      <c r="E271" s="50" t="s">
        <v>167</v>
      </c>
      <c r="F271" s="50" t="s">
        <v>516</v>
      </c>
      <c r="G271" s="45" t="s">
        <v>612</v>
      </c>
    </row>
    <row r="272" spans="1:19" s="42" customFormat="1" x14ac:dyDescent="0.25">
      <c r="A272" s="45" t="s">
        <v>1155</v>
      </c>
      <c r="B272" s="61">
        <f>66+13.77/60</f>
        <v>66.229500000000002</v>
      </c>
      <c r="C272" s="61">
        <f>-(23+15.93/60)</f>
        <v>-23.265499999999999</v>
      </c>
      <c r="D272" s="45" t="s">
        <v>46</v>
      </c>
      <c r="E272" s="50" t="s">
        <v>944</v>
      </c>
      <c r="F272" s="91" t="s">
        <v>1168</v>
      </c>
      <c r="G272" s="45" t="s">
        <v>615</v>
      </c>
      <c r="H272" s="45"/>
      <c r="I272" s="45"/>
      <c r="J272" s="45"/>
      <c r="K272" s="45"/>
      <c r="L272" s="45"/>
      <c r="M272" s="45"/>
      <c r="N272" s="45"/>
      <c r="O272" s="45"/>
      <c r="P272" s="45"/>
      <c r="Q272" s="45"/>
      <c r="R272" s="45"/>
      <c r="S272" s="45"/>
    </row>
    <row r="273" spans="1:19" s="42" customFormat="1" x14ac:dyDescent="0.25">
      <c r="A273" s="45" t="s">
        <v>1156</v>
      </c>
      <c r="B273" s="61">
        <v>66.551000000000002</v>
      </c>
      <c r="C273" s="61">
        <v>-17.699000000000002</v>
      </c>
      <c r="D273" s="45" t="s">
        <v>46</v>
      </c>
      <c r="E273" s="50" t="s">
        <v>1157</v>
      </c>
      <c r="F273" s="91" t="s">
        <v>1169</v>
      </c>
      <c r="G273" s="45" t="s">
        <v>615</v>
      </c>
      <c r="H273" s="45"/>
      <c r="I273" s="45"/>
      <c r="J273" s="45"/>
      <c r="K273" s="45"/>
      <c r="L273" s="45"/>
      <c r="M273" s="45"/>
      <c r="N273" s="45"/>
      <c r="O273" s="45"/>
      <c r="P273" s="45"/>
      <c r="Q273" s="45"/>
      <c r="R273" s="45"/>
      <c r="S273" s="45"/>
    </row>
    <row r="274" spans="1:19" x14ac:dyDescent="0.25">
      <c r="A274" s="45" t="s">
        <v>975</v>
      </c>
      <c r="B274" s="61">
        <v>78.92</v>
      </c>
      <c r="C274" s="61">
        <v>6.77</v>
      </c>
      <c r="D274" s="45" t="s">
        <v>46</v>
      </c>
      <c r="E274" s="50" t="s">
        <v>167</v>
      </c>
      <c r="F274" s="50" t="s">
        <v>976</v>
      </c>
      <c r="G274" s="45" t="s">
        <v>977</v>
      </c>
    </row>
    <row r="275" spans="1:19" x14ac:dyDescent="0.25">
      <c r="A275" s="45" t="s">
        <v>978</v>
      </c>
      <c r="B275" s="61">
        <v>79.05</v>
      </c>
      <c r="C275" s="61">
        <v>11.09</v>
      </c>
      <c r="D275" s="45" t="s">
        <v>46</v>
      </c>
      <c r="E275" s="50" t="s">
        <v>167</v>
      </c>
      <c r="F275" s="50" t="s">
        <v>979</v>
      </c>
      <c r="G275" s="45" t="s">
        <v>980</v>
      </c>
    </row>
    <row r="276" spans="1:19" x14ac:dyDescent="0.25">
      <c r="A276" s="45" t="s">
        <v>981</v>
      </c>
      <c r="B276" s="61">
        <v>80.36</v>
      </c>
      <c r="C276" s="61">
        <v>16.3</v>
      </c>
      <c r="D276" s="45" t="s">
        <v>46</v>
      </c>
      <c r="E276" s="50" t="s">
        <v>167</v>
      </c>
      <c r="F276" s="50" t="s">
        <v>979</v>
      </c>
      <c r="G276" s="45" t="s">
        <v>982</v>
      </c>
    </row>
    <row r="277" spans="1:19" x14ac:dyDescent="0.25">
      <c r="A277" s="45" t="s">
        <v>983</v>
      </c>
      <c r="B277" s="61">
        <v>66.06</v>
      </c>
      <c r="C277" s="61">
        <v>-20.38</v>
      </c>
      <c r="D277" s="45" t="s">
        <v>21</v>
      </c>
      <c r="E277" s="50" t="s">
        <v>984</v>
      </c>
      <c r="F277" s="50" t="s">
        <v>970</v>
      </c>
      <c r="G277" s="45" t="s">
        <v>612</v>
      </c>
    </row>
    <row r="278" spans="1:19" x14ac:dyDescent="0.25">
      <c r="A278" s="45" t="s">
        <v>985</v>
      </c>
      <c r="B278" s="61">
        <v>66.06</v>
      </c>
      <c r="C278" s="61">
        <v>-20.38</v>
      </c>
      <c r="D278" s="45" t="s">
        <v>21</v>
      </c>
      <c r="E278" s="50" t="s">
        <v>69</v>
      </c>
      <c r="F278" s="50" t="s">
        <v>970</v>
      </c>
      <c r="G278" s="45" t="s">
        <v>612</v>
      </c>
    </row>
    <row r="279" spans="1:19" x14ac:dyDescent="0.25">
      <c r="B279" s="61"/>
      <c r="C279" s="61"/>
      <c r="E279" s="50"/>
    </row>
    <row r="280" spans="1:19" s="60" customFormat="1" ht="14.25" x14ac:dyDescent="0.2">
      <c r="A280" s="51" t="s">
        <v>576</v>
      </c>
      <c r="B280" s="66"/>
      <c r="C280" s="66"/>
      <c r="D280" s="52"/>
      <c r="E280" s="80"/>
      <c r="F280" s="80"/>
      <c r="G280" s="52"/>
      <c r="H280" s="44"/>
      <c r="I280" s="44"/>
      <c r="J280" s="44"/>
      <c r="K280" s="44"/>
      <c r="L280" s="44"/>
      <c r="M280" s="44"/>
      <c r="N280" s="44"/>
      <c r="O280" s="44"/>
      <c r="P280" s="44"/>
      <c r="Q280" s="44"/>
      <c r="R280" s="44"/>
      <c r="S280" s="44"/>
    </row>
    <row r="281" spans="1:19" x14ac:dyDescent="0.25">
      <c r="A281" s="45" t="s">
        <v>986</v>
      </c>
      <c r="B281" s="61">
        <v>73.2</v>
      </c>
      <c r="C281" s="61">
        <v>124.62</v>
      </c>
      <c r="D281" s="45" t="s">
        <v>21</v>
      </c>
      <c r="E281" s="50" t="s">
        <v>241</v>
      </c>
      <c r="F281" s="50" t="s">
        <v>987</v>
      </c>
      <c r="G281" s="45" t="s">
        <v>848</v>
      </c>
    </row>
    <row r="282" spans="1:19" x14ac:dyDescent="0.25">
      <c r="A282" s="45" t="s">
        <v>988</v>
      </c>
      <c r="B282" s="61">
        <v>65.28</v>
      </c>
      <c r="C282" s="61">
        <v>126.78</v>
      </c>
      <c r="D282" s="45" t="s">
        <v>21</v>
      </c>
      <c r="E282" s="50" t="s">
        <v>22</v>
      </c>
      <c r="F282" s="50" t="s">
        <v>989</v>
      </c>
      <c r="G282" s="45" t="s">
        <v>602</v>
      </c>
    </row>
    <row r="283" spans="1:19" x14ac:dyDescent="0.25">
      <c r="A283" s="74" t="s">
        <v>1379</v>
      </c>
      <c r="B283" s="62">
        <v>70.666669999999996</v>
      </c>
      <c r="C283" s="62">
        <v>156.75</v>
      </c>
      <c r="D283" s="58" t="s">
        <v>21</v>
      </c>
      <c r="E283" s="50" t="s">
        <v>22</v>
      </c>
      <c r="F283" s="78" t="s">
        <v>1273</v>
      </c>
      <c r="G283" s="58" t="s">
        <v>615</v>
      </c>
    </row>
    <row r="284" spans="1:19" x14ac:dyDescent="0.25">
      <c r="A284" s="58" t="s">
        <v>1245</v>
      </c>
      <c r="B284" s="62">
        <v>67.833330000000004</v>
      </c>
      <c r="C284" s="62">
        <v>135.11667</v>
      </c>
      <c r="D284" s="58" t="s">
        <v>21</v>
      </c>
      <c r="E284" s="50" t="s">
        <v>22</v>
      </c>
      <c r="F284" s="78" t="s">
        <v>1273</v>
      </c>
      <c r="G284" s="58" t="s">
        <v>615</v>
      </c>
    </row>
    <row r="285" spans="1:19" s="58" customFormat="1" ht="14.25" x14ac:dyDescent="0.2">
      <c r="A285" s="55" t="s">
        <v>1256</v>
      </c>
      <c r="B285" s="55">
        <v>58.25</v>
      </c>
      <c r="C285" s="67">
        <v>85.3</v>
      </c>
      <c r="D285" s="55" t="s">
        <v>1251</v>
      </c>
      <c r="E285" s="50" t="s">
        <v>22</v>
      </c>
      <c r="F285" s="81" t="s">
        <v>1258</v>
      </c>
      <c r="G285" s="55" t="s">
        <v>1257</v>
      </c>
      <c r="H285" s="55"/>
    </row>
    <row r="286" spans="1:19" x14ac:dyDescent="0.25">
      <c r="A286" s="45" t="s">
        <v>990</v>
      </c>
      <c r="B286" s="61">
        <v>74.55</v>
      </c>
      <c r="C286" s="61">
        <v>100.53</v>
      </c>
      <c r="D286" s="45" t="s">
        <v>21</v>
      </c>
      <c r="E286" s="50" t="s">
        <v>22</v>
      </c>
      <c r="F286" s="50" t="s">
        <v>991</v>
      </c>
      <c r="G286" s="45" t="s">
        <v>615</v>
      </c>
    </row>
    <row r="287" spans="1:19" x14ac:dyDescent="0.25">
      <c r="A287" s="54" t="s">
        <v>1259</v>
      </c>
      <c r="B287" s="68">
        <v>64</v>
      </c>
      <c r="C287" s="68">
        <v>120</v>
      </c>
      <c r="D287" s="54" t="s">
        <v>1260</v>
      </c>
      <c r="E287" s="81" t="s">
        <v>22</v>
      </c>
      <c r="F287" s="92" t="s">
        <v>1277</v>
      </c>
      <c r="G287" s="13" t="s">
        <v>1346</v>
      </c>
      <c r="H287" s="55"/>
      <c r="I287" s="55"/>
      <c r="J287" s="55"/>
      <c r="K287" s="55"/>
      <c r="L287" s="55"/>
      <c r="M287" s="55"/>
      <c r="N287" s="55"/>
      <c r="O287" s="55"/>
      <c r="P287" s="55"/>
      <c r="Q287" s="55"/>
      <c r="R287" s="53"/>
      <c r="S287" s="53"/>
    </row>
    <row r="288" spans="1:19" x14ac:dyDescent="0.25">
      <c r="A288" s="58" t="s">
        <v>1244</v>
      </c>
      <c r="B288" s="62">
        <v>61.983330000000002</v>
      </c>
      <c r="C288" s="62">
        <v>129.36670000000001</v>
      </c>
      <c r="D288" s="58" t="s">
        <v>21</v>
      </c>
      <c r="E288" s="50" t="s">
        <v>22</v>
      </c>
      <c r="F288" s="90" t="s">
        <v>1338</v>
      </c>
      <c r="G288" s="58" t="s">
        <v>615</v>
      </c>
    </row>
    <row r="289" spans="1:19" ht="29.25" x14ac:dyDescent="0.25">
      <c r="A289" s="58" t="s">
        <v>1241</v>
      </c>
      <c r="B289" s="62">
        <v>60</v>
      </c>
      <c r="C289" s="62">
        <v>66.5</v>
      </c>
      <c r="D289" s="58" t="s">
        <v>21</v>
      </c>
      <c r="E289" s="50" t="s">
        <v>22</v>
      </c>
      <c r="F289" s="90" t="s">
        <v>1339</v>
      </c>
      <c r="G289" s="58" t="s">
        <v>615</v>
      </c>
    </row>
    <row r="290" spans="1:19" x14ac:dyDescent="0.25">
      <c r="A290" s="58" t="s">
        <v>1361</v>
      </c>
      <c r="B290" s="62">
        <v>59.55</v>
      </c>
      <c r="C290" s="62">
        <v>151.83332999999999</v>
      </c>
      <c r="D290" s="58" t="s">
        <v>21</v>
      </c>
      <c r="E290" s="50" t="s">
        <v>22</v>
      </c>
      <c r="F290" s="78" t="s">
        <v>1274</v>
      </c>
      <c r="G290" s="58" t="s">
        <v>615</v>
      </c>
    </row>
    <row r="291" spans="1:19" s="58" customFormat="1" ht="14.25" x14ac:dyDescent="0.2">
      <c r="A291" s="55" t="s">
        <v>1250</v>
      </c>
      <c r="B291" s="67">
        <v>65.037999999999997</v>
      </c>
      <c r="C291" s="67">
        <v>125.03700000000001</v>
      </c>
      <c r="D291" s="55" t="s">
        <v>1251</v>
      </c>
      <c r="E291" s="81" t="s">
        <v>676</v>
      </c>
      <c r="F291" s="81" t="s">
        <v>1252</v>
      </c>
      <c r="G291" s="75" t="s">
        <v>1347</v>
      </c>
      <c r="H291" s="55"/>
    </row>
    <row r="292" spans="1:19" x14ac:dyDescent="0.25">
      <c r="A292" s="45" t="s">
        <v>992</v>
      </c>
      <c r="B292" s="61">
        <v>69.23</v>
      </c>
      <c r="C292" s="61">
        <v>86.57</v>
      </c>
      <c r="D292" s="45" t="s">
        <v>21</v>
      </c>
      <c r="E292" s="50" t="s">
        <v>667</v>
      </c>
      <c r="F292" s="50" t="s">
        <v>581</v>
      </c>
      <c r="G292" s="45" t="s">
        <v>612</v>
      </c>
    </row>
    <row r="293" spans="1:19" x14ac:dyDescent="0.25">
      <c r="A293" s="45" t="s">
        <v>993</v>
      </c>
      <c r="B293" s="61">
        <v>67.3</v>
      </c>
      <c r="C293" s="61">
        <v>172</v>
      </c>
      <c r="D293" s="45" t="s">
        <v>21</v>
      </c>
      <c r="E293" s="50" t="s">
        <v>96</v>
      </c>
      <c r="F293" s="50" t="s">
        <v>994</v>
      </c>
      <c r="G293" s="45" t="s">
        <v>602</v>
      </c>
    </row>
    <row r="294" spans="1:19" ht="29.25" x14ac:dyDescent="0.25">
      <c r="A294" s="58" t="s">
        <v>1362</v>
      </c>
      <c r="B294" s="62">
        <v>62.083329999999997</v>
      </c>
      <c r="C294" s="62">
        <v>149</v>
      </c>
      <c r="D294" s="45" t="s">
        <v>21</v>
      </c>
      <c r="E294" s="50" t="s">
        <v>22</v>
      </c>
      <c r="F294" s="78" t="s">
        <v>1275</v>
      </c>
      <c r="G294" s="58" t="s">
        <v>615</v>
      </c>
    </row>
    <row r="295" spans="1:19" ht="27" customHeight="1" x14ac:dyDescent="0.25">
      <c r="A295" s="58" t="s">
        <v>1363</v>
      </c>
      <c r="B295" s="62">
        <v>60.75</v>
      </c>
      <c r="C295" s="62">
        <v>151.88333</v>
      </c>
      <c r="D295" s="45" t="s">
        <v>21</v>
      </c>
      <c r="E295" s="50" t="s">
        <v>22</v>
      </c>
      <c r="F295" s="90" t="s">
        <v>1276</v>
      </c>
      <c r="G295" s="58" t="s">
        <v>615</v>
      </c>
    </row>
    <row r="296" spans="1:19" s="53" customFormat="1" x14ac:dyDescent="0.25">
      <c r="A296" s="54" t="s">
        <v>1261</v>
      </c>
      <c r="B296" s="68">
        <v>61</v>
      </c>
      <c r="C296" s="68">
        <v>79</v>
      </c>
      <c r="D296" s="54" t="s">
        <v>21</v>
      </c>
      <c r="E296" s="81" t="s">
        <v>22</v>
      </c>
      <c r="F296" s="93" t="s">
        <v>1277</v>
      </c>
      <c r="G296" s="54" t="s">
        <v>602</v>
      </c>
      <c r="H296" s="55"/>
      <c r="I296" s="55"/>
      <c r="J296" s="55"/>
      <c r="K296" s="55"/>
      <c r="L296" s="55"/>
      <c r="M296" s="55"/>
      <c r="N296" s="55"/>
      <c r="O296" s="55"/>
      <c r="P296" s="55"/>
      <c r="Q296" s="55"/>
    </row>
    <row r="297" spans="1:19" ht="29.25" x14ac:dyDescent="0.25">
      <c r="A297" s="58" t="s">
        <v>1243</v>
      </c>
      <c r="B297" s="62">
        <v>59</v>
      </c>
      <c r="C297" s="62">
        <v>78.333330000000004</v>
      </c>
      <c r="D297" s="45" t="s">
        <v>21</v>
      </c>
      <c r="E297" s="50" t="s">
        <v>22</v>
      </c>
      <c r="F297" s="78" t="s">
        <v>1278</v>
      </c>
      <c r="G297" s="58" t="s">
        <v>615</v>
      </c>
    </row>
    <row r="298" spans="1:19" x14ac:dyDescent="0.25">
      <c r="A298" s="58" t="s">
        <v>1364</v>
      </c>
      <c r="B298" s="62">
        <v>63.383330000000001</v>
      </c>
      <c r="C298" s="62">
        <v>147.65</v>
      </c>
      <c r="D298" s="45" t="s">
        <v>21</v>
      </c>
      <c r="E298" s="50" t="s">
        <v>22</v>
      </c>
      <c r="F298" s="78" t="s">
        <v>1279</v>
      </c>
      <c r="G298" s="58" t="s">
        <v>615</v>
      </c>
    </row>
    <row r="299" spans="1:19" ht="29.25" x14ac:dyDescent="0.25">
      <c r="A299" s="58" t="s">
        <v>1365</v>
      </c>
      <c r="B299" s="62">
        <v>59.75</v>
      </c>
      <c r="C299" s="62">
        <v>149.91667000000001</v>
      </c>
      <c r="D299" s="45" t="s">
        <v>21</v>
      </c>
      <c r="E299" s="50" t="s">
        <v>22</v>
      </c>
      <c r="F299" s="90" t="s">
        <v>1340</v>
      </c>
      <c r="G299" s="58" t="s">
        <v>615</v>
      </c>
    </row>
    <row r="300" spans="1:19" x14ac:dyDescent="0.25">
      <c r="A300" s="58" t="s">
        <v>1366</v>
      </c>
      <c r="B300" s="62">
        <v>61.116669999999999</v>
      </c>
      <c r="C300" s="62">
        <v>152.26667</v>
      </c>
      <c r="D300" s="45" t="s">
        <v>21</v>
      </c>
      <c r="E300" s="50" t="s">
        <v>22</v>
      </c>
      <c r="F300" s="78" t="s">
        <v>1288</v>
      </c>
      <c r="G300" s="58" t="s">
        <v>615</v>
      </c>
    </row>
    <row r="301" spans="1:19" s="53" customFormat="1" x14ac:dyDescent="0.25">
      <c r="A301" s="54" t="s">
        <v>1262</v>
      </c>
      <c r="B301" s="68">
        <v>70</v>
      </c>
      <c r="C301" s="68">
        <v>149</v>
      </c>
      <c r="D301" s="54" t="s">
        <v>21</v>
      </c>
      <c r="E301" s="81" t="s">
        <v>22</v>
      </c>
      <c r="F301" s="93" t="s">
        <v>1277</v>
      </c>
      <c r="G301" s="13" t="s">
        <v>1346</v>
      </c>
      <c r="H301" s="55"/>
      <c r="I301" s="55"/>
      <c r="J301" s="55"/>
      <c r="K301" s="55"/>
      <c r="L301" s="55"/>
      <c r="M301" s="55"/>
      <c r="N301" s="55"/>
      <c r="O301" s="55"/>
      <c r="P301" s="55"/>
      <c r="Q301" s="55"/>
    </row>
    <row r="302" spans="1:19" x14ac:dyDescent="0.25">
      <c r="A302" s="58" t="s">
        <v>1367</v>
      </c>
      <c r="B302" s="62">
        <v>62.166670000000003</v>
      </c>
      <c r="C302" s="62">
        <v>149.5</v>
      </c>
      <c r="D302" s="45" t="s">
        <v>21</v>
      </c>
      <c r="E302" s="50" t="s">
        <v>22</v>
      </c>
      <c r="F302" s="78" t="s">
        <v>1282</v>
      </c>
      <c r="G302" s="58" t="s">
        <v>615</v>
      </c>
    </row>
    <row r="303" spans="1:19" x14ac:dyDescent="0.25">
      <c r="A303" s="58" t="s">
        <v>1368</v>
      </c>
      <c r="B303" s="62">
        <v>70.833330000000004</v>
      </c>
      <c r="C303" s="62">
        <v>-179.75</v>
      </c>
      <c r="D303" s="45" t="s">
        <v>21</v>
      </c>
      <c r="E303" s="50" t="s">
        <v>22</v>
      </c>
      <c r="F303" s="78" t="s">
        <v>1287</v>
      </c>
      <c r="G303" s="58" t="s">
        <v>615</v>
      </c>
    </row>
    <row r="304" spans="1:19" s="55" customFormat="1" ht="14.25" x14ac:dyDescent="0.2">
      <c r="A304" s="54" t="s">
        <v>1263</v>
      </c>
      <c r="B304" s="69">
        <v>63</v>
      </c>
      <c r="C304" s="69">
        <v>34</v>
      </c>
      <c r="D304" s="54" t="s">
        <v>21</v>
      </c>
      <c r="E304" s="81" t="s">
        <v>22</v>
      </c>
      <c r="F304" s="93" t="s">
        <v>1277</v>
      </c>
      <c r="G304" s="13" t="s">
        <v>1346</v>
      </c>
      <c r="H304" s="70"/>
      <c r="I304" s="70"/>
      <c r="J304" s="70"/>
      <c r="K304" s="70"/>
      <c r="L304" s="70"/>
      <c r="M304" s="70"/>
      <c r="N304" s="70"/>
      <c r="O304" s="70"/>
      <c r="P304" s="70"/>
      <c r="Q304" s="70"/>
      <c r="R304" s="70"/>
      <c r="S304" s="70"/>
    </row>
    <row r="305" spans="1:19" x14ac:dyDescent="0.25">
      <c r="A305" s="45" t="s">
        <v>995</v>
      </c>
      <c r="B305" s="61">
        <v>70.77</v>
      </c>
      <c r="C305" s="61">
        <v>136.25</v>
      </c>
      <c r="D305" s="45" t="s">
        <v>335</v>
      </c>
      <c r="E305" s="50" t="s">
        <v>22</v>
      </c>
      <c r="F305" s="50" t="s">
        <v>996</v>
      </c>
      <c r="G305" s="45" t="s">
        <v>669</v>
      </c>
    </row>
    <row r="306" spans="1:19" x14ac:dyDescent="0.25">
      <c r="A306" s="45" t="s">
        <v>997</v>
      </c>
      <c r="B306" s="61">
        <v>68</v>
      </c>
      <c r="C306" s="61">
        <v>60</v>
      </c>
      <c r="D306" s="45" t="s">
        <v>335</v>
      </c>
      <c r="E306" s="50" t="s">
        <v>22</v>
      </c>
      <c r="F306" s="50" t="s">
        <v>1318</v>
      </c>
      <c r="G306" s="45" t="s">
        <v>602</v>
      </c>
    </row>
    <row r="307" spans="1:19" s="73" customFormat="1" ht="29.25" x14ac:dyDescent="0.25">
      <c r="A307" s="71" t="s">
        <v>1369</v>
      </c>
      <c r="B307" s="72">
        <v>63.82</v>
      </c>
      <c r="C307" s="72">
        <v>121.62</v>
      </c>
      <c r="D307" s="71" t="s">
        <v>21</v>
      </c>
      <c r="E307" s="50" t="s">
        <v>22</v>
      </c>
      <c r="F307" s="94" t="s">
        <v>1285</v>
      </c>
      <c r="G307" s="71" t="s">
        <v>615</v>
      </c>
      <c r="H307" s="71"/>
      <c r="I307" s="71"/>
      <c r="J307" s="71"/>
      <c r="K307" s="71"/>
      <c r="L307" s="71"/>
      <c r="M307" s="71"/>
      <c r="N307" s="71"/>
      <c r="O307" s="71"/>
      <c r="P307" s="71"/>
      <c r="Q307" s="71"/>
      <c r="R307" s="71"/>
      <c r="S307" s="71"/>
    </row>
    <row r="308" spans="1:19" s="73" customFormat="1" x14ac:dyDescent="0.25">
      <c r="A308" s="71" t="s">
        <v>1248</v>
      </c>
      <c r="B308" s="72">
        <v>62.666670000000003</v>
      </c>
      <c r="C308" s="72">
        <v>147.98333</v>
      </c>
      <c r="D308" s="71" t="s">
        <v>21</v>
      </c>
      <c r="E308" s="50" t="s">
        <v>22</v>
      </c>
      <c r="F308" s="94" t="s">
        <v>1286</v>
      </c>
      <c r="G308" s="71" t="s">
        <v>615</v>
      </c>
      <c r="H308" s="71"/>
      <c r="I308" s="71"/>
      <c r="J308" s="71"/>
      <c r="K308" s="71"/>
      <c r="L308" s="71"/>
      <c r="M308" s="71"/>
      <c r="N308" s="71"/>
      <c r="O308" s="71"/>
      <c r="P308" s="71"/>
      <c r="Q308" s="71"/>
      <c r="R308" s="71"/>
      <c r="S308" s="71"/>
    </row>
    <row r="309" spans="1:19" x14ac:dyDescent="0.25">
      <c r="A309" s="58" t="s">
        <v>1246</v>
      </c>
      <c r="B309" s="62">
        <v>67.75</v>
      </c>
      <c r="C309" s="62">
        <v>135.58332999999999</v>
      </c>
      <c r="D309" s="71" t="s">
        <v>21</v>
      </c>
      <c r="E309" s="50" t="s">
        <v>22</v>
      </c>
      <c r="F309" s="78" t="s">
        <v>1273</v>
      </c>
      <c r="G309" s="58" t="s">
        <v>615</v>
      </c>
    </row>
    <row r="310" spans="1:19" x14ac:dyDescent="0.25">
      <c r="A310" s="58" t="s">
        <v>1370</v>
      </c>
      <c r="B310" s="62">
        <v>63.666670000000003</v>
      </c>
      <c r="C310" s="62">
        <v>123.25</v>
      </c>
      <c r="D310" s="71" t="s">
        <v>21</v>
      </c>
      <c r="E310" s="50" t="s">
        <v>22</v>
      </c>
      <c r="F310" s="50" t="s">
        <v>998</v>
      </c>
      <c r="G310" s="58" t="s">
        <v>615</v>
      </c>
    </row>
    <row r="311" spans="1:19" x14ac:dyDescent="0.25">
      <c r="A311" s="45" t="s">
        <v>999</v>
      </c>
      <c r="B311" s="61">
        <v>69.53</v>
      </c>
      <c r="C311" s="61">
        <v>90.2</v>
      </c>
      <c r="D311" s="71" t="s">
        <v>21</v>
      </c>
      <c r="E311" s="50" t="s">
        <v>917</v>
      </c>
      <c r="F311" s="50" t="s">
        <v>1000</v>
      </c>
      <c r="G311" s="45" t="s">
        <v>602</v>
      </c>
    </row>
    <row r="312" spans="1:19" s="53" customFormat="1" x14ac:dyDescent="0.25">
      <c r="A312" s="54" t="s">
        <v>1264</v>
      </c>
      <c r="B312" s="68">
        <v>60.2</v>
      </c>
      <c r="C312" s="68">
        <v>29.7</v>
      </c>
      <c r="D312" s="54" t="s">
        <v>1251</v>
      </c>
      <c r="E312" s="81" t="s">
        <v>22</v>
      </c>
      <c r="F312" s="93" t="s">
        <v>1280</v>
      </c>
      <c r="G312" s="13" t="s">
        <v>669</v>
      </c>
      <c r="H312" s="55"/>
      <c r="I312" s="55"/>
      <c r="J312" s="55"/>
      <c r="K312" s="55"/>
      <c r="L312" s="55"/>
      <c r="M312" s="55"/>
      <c r="N312" s="55"/>
      <c r="O312" s="55"/>
      <c r="P312" s="55"/>
      <c r="Q312" s="55"/>
    </row>
    <row r="313" spans="1:19" x14ac:dyDescent="0.25">
      <c r="A313" s="58" t="s">
        <v>1371</v>
      </c>
      <c r="B313" s="62">
        <v>59.583329999999997</v>
      </c>
      <c r="C313" s="62">
        <v>151.86667</v>
      </c>
      <c r="D313" s="71" t="s">
        <v>21</v>
      </c>
      <c r="E313" s="78" t="s">
        <v>22</v>
      </c>
      <c r="F313" s="78" t="s">
        <v>1274</v>
      </c>
      <c r="G313" s="58" t="s">
        <v>615</v>
      </c>
    </row>
    <row r="314" spans="1:19" x14ac:dyDescent="0.25">
      <c r="A314" s="45" t="s">
        <v>1001</v>
      </c>
      <c r="B314" s="61">
        <v>74.47</v>
      </c>
      <c r="C314" s="61">
        <v>98.63</v>
      </c>
      <c r="D314" s="71" t="s">
        <v>21</v>
      </c>
      <c r="E314" s="50" t="s">
        <v>22</v>
      </c>
      <c r="F314" s="50" t="s">
        <v>991</v>
      </c>
      <c r="G314" s="45" t="s">
        <v>602</v>
      </c>
    </row>
    <row r="315" spans="1:19" x14ac:dyDescent="0.25">
      <c r="A315" s="45" t="s">
        <v>1002</v>
      </c>
      <c r="B315" s="61">
        <f>66+31/60</f>
        <v>66.516666666666666</v>
      </c>
      <c r="C315" s="61">
        <f>59+19/60</f>
        <v>59.31666666666667</v>
      </c>
      <c r="D315" s="71" t="s">
        <v>21</v>
      </c>
      <c r="E315" s="50" t="s">
        <v>22</v>
      </c>
      <c r="F315" s="50" t="s">
        <v>1003</v>
      </c>
      <c r="G315" s="45" t="s">
        <v>602</v>
      </c>
    </row>
    <row r="316" spans="1:19" x14ac:dyDescent="0.25">
      <c r="A316" s="45" t="s">
        <v>1004</v>
      </c>
      <c r="B316" s="61">
        <v>72.33</v>
      </c>
      <c r="C316" s="61">
        <v>129.5</v>
      </c>
      <c r="D316" s="45" t="s">
        <v>1005</v>
      </c>
      <c r="E316" s="50" t="s">
        <v>1319</v>
      </c>
      <c r="F316" s="50" t="s">
        <v>1006</v>
      </c>
      <c r="G316" s="45" t="s">
        <v>612</v>
      </c>
    </row>
    <row r="317" spans="1:19" x14ac:dyDescent="0.25">
      <c r="A317" s="45" t="s">
        <v>1007</v>
      </c>
      <c r="B317" s="61">
        <v>70.37</v>
      </c>
      <c r="C317" s="61">
        <v>87.55</v>
      </c>
      <c r="D317" s="45" t="s">
        <v>21</v>
      </c>
      <c r="E317" s="50" t="s">
        <v>667</v>
      </c>
      <c r="F317" s="50" t="s">
        <v>581</v>
      </c>
      <c r="G317" s="45" t="s">
        <v>1008</v>
      </c>
    </row>
    <row r="318" spans="1:19" x14ac:dyDescent="0.25">
      <c r="A318" s="45" t="s">
        <v>1009</v>
      </c>
      <c r="B318" s="61">
        <f>73+20/60</f>
        <v>73.333333333333329</v>
      </c>
      <c r="C318" s="61">
        <f>124+12/60</f>
        <v>124.2</v>
      </c>
      <c r="D318" s="45" t="s">
        <v>21</v>
      </c>
      <c r="E318" s="50" t="s">
        <v>69</v>
      </c>
      <c r="F318" s="50" t="s">
        <v>1010</v>
      </c>
      <c r="G318" s="45" t="s">
        <v>612</v>
      </c>
    </row>
    <row r="319" spans="1:19" s="53" customFormat="1" x14ac:dyDescent="0.25">
      <c r="A319" s="54" t="s">
        <v>1265</v>
      </c>
      <c r="B319" s="54">
        <v>58.27</v>
      </c>
      <c r="C319" s="54">
        <v>31.3</v>
      </c>
      <c r="D319" s="54" t="s">
        <v>1251</v>
      </c>
      <c r="E319" s="81" t="s">
        <v>22</v>
      </c>
      <c r="F319" s="93" t="s">
        <v>1280</v>
      </c>
      <c r="G319" s="54" t="s">
        <v>1344</v>
      </c>
      <c r="H319" s="55"/>
      <c r="I319" s="55"/>
      <c r="J319" s="55"/>
      <c r="K319" s="55"/>
      <c r="L319" s="55"/>
      <c r="M319" s="55"/>
      <c r="N319" s="55"/>
      <c r="O319" s="55"/>
      <c r="P319" s="55"/>
      <c r="Q319" s="55"/>
    </row>
    <row r="320" spans="1:19" x14ac:dyDescent="0.25">
      <c r="A320" s="58" t="s">
        <v>1240</v>
      </c>
      <c r="B320" s="62">
        <v>76.666659999999993</v>
      </c>
      <c r="C320" s="62">
        <v>62</v>
      </c>
      <c r="D320" s="45" t="s">
        <v>21</v>
      </c>
      <c r="E320" s="78" t="s">
        <v>22</v>
      </c>
      <c r="F320" s="78" t="s">
        <v>1284</v>
      </c>
      <c r="G320" s="58" t="s">
        <v>615</v>
      </c>
    </row>
    <row r="321" spans="1:17" ht="29.25" x14ac:dyDescent="0.25">
      <c r="A321" s="58" t="s">
        <v>1242</v>
      </c>
      <c r="B321" s="62">
        <v>61.25</v>
      </c>
      <c r="C321" s="62">
        <v>77</v>
      </c>
      <c r="D321" s="45" t="s">
        <v>21</v>
      </c>
      <c r="E321" s="78" t="s">
        <v>22</v>
      </c>
      <c r="F321" s="90" t="s">
        <v>1341</v>
      </c>
      <c r="G321" s="58" t="s">
        <v>615</v>
      </c>
    </row>
    <row r="322" spans="1:17" ht="29.25" x14ac:dyDescent="0.25">
      <c r="A322" s="58" t="s">
        <v>1372</v>
      </c>
      <c r="B322" s="62">
        <v>62.166670000000003</v>
      </c>
      <c r="C322" s="62">
        <v>149.5</v>
      </c>
      <c r="D322" s="45" t="s">
        <v>21</v>
      </c>
      <c r="E322" s="78" t="s">
        <v>22</v>
      </c>
      <c r="F322" s="114" t="s">
        <v>1396</v>
      </c>
      <c r="G322" s="58" t="s">
        <v>615</v>
      </c>
    </row>
    <row r="323" spans="1:17" s="53" customFormat="1" x14ac:dyDescent="0.25">
      <c r="A323" s="54" t="s">
        <v>1266</v>
      </c>
      <c r="B323" s="68">
        <v>63</v>
      </c>
      <c r="C323" s="68">
        <v>165</v>
      </c>
      <c r="D323" s="54" t="s">
        <v>21</v>
      </c>
      <c r="E323" s="81" t="s">
        <v>22</v>
      </c>
      <c r="F323" s="93" t="s">
        <v>1277</v>
      </c>
      <c r="G323" s="13" t="s">
        <v>1346</v>
      </c>
      <c r="H323" s="55"/>
      <c r="I323" s="55"/>
      <c r="J323" s="55"/>
      <c r="K323" s="55"/>
      <c r="L323" s="55"/>
      <c r="M323" s="55"/>
      <c r="N323" s="55"/>
      <c r="O323" s="55"/>
      <c r="P323" s="55"/>
      <c r="Q323" s="55"/>
    </row>
    <row r="324" spans="1:17" x14ac:dyDescent="0.25">
      <c r="A324" s="45" t="s">
        <v>1011</v>
      </c>
      <c r="B324" s="61">
        <v>71.27</v>
      </c>
      <c r="C324" s="61">
        <v>42.61</v>
      </c>
      <c r="D324" s="45" t="s">
        <v>46</v>
      </c>
      <c r="E324" s="50" t="s">
        <v>62</v>
      </c>
      <c r="F324" s="50" t="s">
        <v>1012</v>
      </c>
      <c r="G324" s="45" t="s">
        <v>1013</v>
      </c>
    </row>
    <row r="325" spans="1:17" x14ac:dyDescent="0.25">
      <c r="A325" s="45" t="s">
        <v>1014</v>
      </c>
      <c r="B325" s="61">
        <v>73.62</v>
      </c>
      <c r="C325" s="61">
        <v>50.72</v>
      </c>
      <c r="D325" s="45" t="s">
        <v>46</v>
      </c>
      <c r="E325" s="50" t="s">
        <v>62</v>
      </c>
      <c r="F325" s="50" t="s">
        <v>1012</v>
      </c>
      <c r="G325" s="48" t="s">
        <v>599</v>
      </c>
    </row>
    <row r="326" spans="1:17" ht="29.25" x14ac:dyDescent="0.25">
      <c r="A326" s="58" t="s">
        <v>1373</v>
      </c>
      <c r="B326" s="62">
        <v>61.033329999999999</v>
      </c>
      <c r="C326" s="62">
        <v>151.71666999999999</v>
      </c>
      <c r="D326" s="58" t="s">
        <v>21</v>
      </c>
      <c r="E326" s="78" t="s">
        <v>22</v>
      </c>
      <c r="F326" s="78" t="s">
        <v>1283</v>
      </c>
      <c r="G326" s="58" t="s">
        <v>615</v>
      </c>
    </row>
    <row r="327" spans="1:17" x14ac:dyDescent="0.25">
      <c r="A327" s="45" t="s">
        <v>1015</v>
      </c>
      <c r="B327" s="61">
        <v>66.7</v>
      </c>
      <c r="C327" s="61">
        <v>79.73</v>
      </c>
      <c r="D327" s="45" t="s">
        <v>21</v>
      </c>
      <c r="E327" s="50" t="s">
        <v>22</v>
      </c>
      <c r="F327" s="50" t="s">
        <v>998</v>
      </c>
      <c r="G327" s="45" t="s">
        <v>841</v>
      </c>
    </row>
    <row r="328" spans="1:17" x14ac:dyDescent="0.25">
      <c r="A328" s="58" t="s">
        <v>1374</v>
      </c>
      <c r="B328" s="62">
        <v>62.166670000000003</v>
      </c>
      <c r="C328" s="62">
        <v>149.5</v>
      </c>
      <c r="D328" s="58" t="s">
        <v>21</v>
      </c>
      <c r="E328" s="50" t="s">
        <v>22</v>
      </c>
      <c r="F328" s="78" t="s">
        <v>1282</v>
      </c>
      <c r="G328" s="58" t="s">
        <v>615</v>
      </c>
    </row>
    <row r="329" spans="1:17" s="53" customFormat="1" x14ac:dyDescent="0.25">
      <c r="A329" s="54" t="s">
        <v>1267</v>
      </c>
      <c r="B329" s="68">
        <v>60.5</v>
      </c>
      <c r="C329" s="68">
        <v>30</v>
      </c>
      <c r="D329" s="54" t="s">
        <v>1251</v>
      </c>
      <c r="E329" s="81" t="s">
        <v>22</v>
      </c>
      <c r="F329" s="93" t="s">
        <v>1280</v>
      </c>
      <c r="G329" s="54" t="s">
        <v>1344</v>
      </c>
      <c r="H329" s="55"/>
      <c r="I329" s="55"/>
      <c r="J329" s="55"/>
      <c r="K329" s="55"/>
      <c r="L329" s="55"/>
      <c r="M329" s="55"/>
      <c r="N329" s="55"/>
      <c r="O329" s="55"/>
      <c r="P329" s="55"/>
      <c r="Q329" s="55"/>
    </row>
    <row r="330" spans="1:17" s="58" customFormat="1" ht="14.25" x14ac:dyDescent="0.2">
      <c r="A330" s="55" t="s">
        <v>1253</v>
      </c>
      <c r="B330" s="55">
        <v>60.167000000000002</v>
      </c>
      <c r="C330" s="55">
        <v>72.832999999999998</v>
      </c>
      <c r="D330" s="55" t="s">
        <v>1251</v>
      </c>
      <c r="E330" s="50" t="s">
        <v>22</v>
      </c>
      <c r="F330" s="81" t="s">
        <v>1254</v>
      </c>
      <c r="G330" s="55" t="s">
        <v>1255</v>
      </c>
      <c r="H330" s="55"/>
    </row>
    <row r="331" spans="1:17" s="53" customFormat="1" x14ac:dyDescent="0.25">
      <c r="A331" s="54" t="s">
        <v>1268</v>
      </c>
      <c r="B331" s="68">
        <v>64</v>
      </c>
      <c r="C331" s="68">
        <v>43</v>
      </c>
      <c r="D331" s="54" t="s">
        <v>21</v>
      </c>
      <c r="E331" s="81" t="s">
        <v>22</v>
      </c>
      <c r="F331" s="93" t="s">
        <v>1277</v>
      </c>
      <c r="G331" s="54" t="s">
        <v>602</v>
      </c>
      <c r="H331" s="55"/>
      <c r="I331" s="55"/>
      <c r="J331" s="55"/>
      <c r="K331" s="55"/>
      <c r="L331" s="55"/>
      <c r="M331" s="55"/>
      <c r="N331" s="55"/>
      <c r="O331" s="55"/>
      <c r="P331" s="55"/>
      <c r="Q331" s="55"/>
    </row>
    <row r="332" spans="1:17" x14ac:dyDescent="0.25">
      <c r="A332" s="58" t="s">
        <v>1247</v>
      </c>
      <c r="B332" s="62">
        <v>69.113889999999998</v>
      </c>
      <c r="C332" s="62">
        <v>138.05556000000001</v>
      </c>
      <c r="D332" s="58" t="s">
        <v>21</v>
      </c>
      <c r="E332" s="50" t="s">
        <v>22</v>
      </c>
      <c r="F332" s="90" t="s">
        <v>1342</v>
      </c>
      <c r="G332" s="58" t="s">
        <v>615</v>
      </c>
    </row>
    <row r="333" spans="1:17" s="53" customFormat="1" x14ac:dyDescent="0.25">
      <c r="A333" s="54" t="s">
        <v>1269</v>
      </c>
      <c r="B333" s="68">
        <v>59</v>
      </c>
      <c r="C333" s="68">
        <v>32</v>
      </c>
      <c r="D333" s="54" t="s">
        <v>1251</v>
      </c>
      <c r="E333" s="81" t="s">
        <v>22</v>
      </c>
      <c r="F333" s="92" t="s">
        <v>1280</v>
      </c>
      <c r="G333" s="54" t="s">
        <v>1344</v>
      </c>
      <c r="H333" s="55"/>
      <c r="I333" s="55"/>
      <c r="J333" s="55"/>
      <c r="K333" s="55"/>
      <c r="L333" s="55"/>
      <c r="M333" s="55"/>
      <c r="N333" s="55"/>
      <c r="O333" s="55"/>
      <c r="P333" s="55"/>
      <c r="Q333" s="55"/>
    </row>
    <row r="334" spans="1:17" ht="15" customHeight="1" x14ac:dyDescent="0.25">
      <c r="A334" s="58" t="s">
        <v>1375</v>
      </c>
      <c r="B334" s="62">
        <v>64.766670000000005</v>
      </c>
      <c r="C334" s="62">
        <v>141.11667</v>
      </c>
      <c r="D334" s="58" t="s">
        <v>21</v>
      </c>
      <c r="E334" s="50" t="s">
        <v>22</v>
      </c>
      <c r="F334" s="90" t="s">
        <v>1343</v>
      </c>
      <c r="G334" s="58" t="s">
        <v>615</v>
      </c>
    </row>
    <row r="335" spans="1:17" x14ac:dyDescent="0.25">
      <c r="A335" s="58" t="s">
        <v>1376</v>
      </c>
      <c r="B335" s="62">
        <v>62.166666999999997</v>
      </c>
      <c r="C335" s="62">
        <v>149.5</v>
      </c>
      <c r="D335" s="58" t="s">
        <v>21</v>
      </c>
      <c r="E335" s="50" t="s">
        <v>22</v>
      </c>
      <c r="F335" s="78" t="s">
        <v>1282</v>
      </c>
      <c r="G335" s="58" t="s">
        <v>615</v>
      </c>
    </row>
    <row r="336" spans="1:17" s="53" customFormat="1" x14ac:dyDescent="0.25">
      <c r="A336" s="54" t="s">
        <v>1270</v>
      </c>
      <c r="B336" s="68">
        <v>61.7</v>
      </c>
      <c r="C336" s="68">
        <v>30.6</v>
      </c>
      <c r="D336" s="54" t="s">
        <v>1251</v>
      </c>
      <c r="E336" s="81" t="s">
        <v>22</v>
      </c>
      <c r="F336" s="93" t="s">
        <v>1280</v>
      </c>
      <c r="G336" s="54" t="s">
        <v>1344</v>
      </c>
      <c r="H336" s="55"/>
      <c r="I336" s="55"/>
      <c r="J336" s="55"/>
      <c r="K336" s="55"/>
      <c r="L336" s="55"/>
      <c r="M336" s="55"/>
      <c r="N336" s="55"/>
      <c r="O336" s="55"/>
      <c r="P336" s="55"/>
      <c r="Q336" s="55"/>
    </row>
    <row r="337" spans="1:17" x14ac:dyDescent="0.25">
      <c r="A337" s="58" t="s">
        <v>1377</v>
      </c>
      <c r="B337" s="62">
        <v>61.016669999999998</v>
      </c>
      <c r="C337" s="62">
        <v>152.33332999999999</v>
      </c>
      <c r="D337" s="58" t="s">
        <v>21</v>
      </c>
      <c r="E337" s="50" t="s">
        <v>22</v>
      </c>
      <c r="F337" s="78" t="s">
        <v>1281</v>
      </c>
      <c r="G337" s="58" t="s">
        <v>615</v>
      </c>
    </row>
    <row r="338" spans="1:17" x14ac:dyDescent="0.25">
      <c r="A338" s="45" t="s">
        <v>1016</v>
      </c>
      <c r="B338" s="61">
        <v>70.77</v>
      </c>
      <c r="C338" s="61">
        <v>99.13</v>
      </c>
      <c r="D338" s="45" t="s">
        <v>335</v>
      </c>
      <c r="E338" s="50" t="s">
        <v>22</v>
      </c>
      <c r="F338" s="50" t="s">
        <v>998</v>
      </c>
      <c r="G338" s="45" t="s">
        <v>602</v>
      </c>
    </row>
    <row r="339" spans="1:17" x14ac:dyDescent="0.25">
      <c r="A339" s="45" t="s">
        <v>1016</v>
      </c>
      <c r="B339" s="49">
        <v>73</v>
      </c>
      <c r="C339" s="49">
        <v>102</v>
      </c>
      <c r="D339" s="45" t="s">
        <v>350</v>
      </c>
      <c r="E339" s="50" t="s">
        <v>351</v>
      </c>
      <c r="F339" s="50" t="s">
        <v>1017</v>
      </c>
      <c r="G339" s="45" t="s">
        <v>669</v>
      </c>
    </row>
    <row r="340" spans="1:17" x14ac:dyDescent="0.25">
      <c r="A340" s="45" t="s">
        <v>1018</v>
      </c>
      <c r="B340" s="61">
        <v>62.05</v>
      </c>
      <c r="C340" s="61">
        <v>129.483</v>
      </c>
      <c r="D340" s="45" t="s">
        <v>21</v>
      </c>
      <c r="E340" s="50" t="s">
        <v>69</v>
      </c>
      <c r="F340" s="50" t="s">
        <v>1019</v>
      </c>
      <c r="G340" s="45" t="s">
        <v>602</v>
      </c>
    </row>
    <row r="341" spans="1:17" x14ac:dyDescent="0.25">
      <c r="A341" s="48" t="s">
        <v>1020</v>
      </c>
      <c r="B341" s="61">
        <v>67.366666666666703</v>
      </c>
      <c r="C341" s="61">
        <v>59.566666666666698</v>
      </c>
      <c r="D341" s="45" t="s">
        <v>21</v>
      </c>
      <c r="E341" s="50" t="s">
        <v>22</v>
      </c>
      <c r="F341" s="82" t="s">
        <v>1021</v>
      </c>
      <c r="G341" s="45" t="s">
        <v>612</v>
      </c>
    </row>
    <row r="342" spans="1:17" s="53" customFormat="1" x14ac:dyDescent="0.25">
      <c r="A342" s="54" t="s">
        <v>1378</v>
      </c>
      <c r="B342" s="68">
        <v>60.5</v>
      </c>
      <c r="C342" s="68">
        <v>29.5</v>
      </c>
      <c r="D342" s="54" t="s">
        <v>1251</v>
      </c>
      <c r="E342" s="81" t="s">
        <v>22</v>
      </c>
      <c r="F342" s="93" t="s">
        <v>1280</v>
      </c>
      <c r="G342" s="13" t="s">
        <v>669</v>
      </c>
      <c r="H342" s="55"/>
      <c r="I342" s="55"/>
      <c r="J342" s="55"/>
      <c r="K342" s="55"/>
      <c r="L342" s="55"/>
      <c r="M342" s="55"/>
      <c r="N342" s="55"/>
      <c r="O342" s="55"/>
      <c r="P342" s="55"/>
      <c r="Q342" s="55"/>
    </row>
    <row r="343" spans="1:17" x14ac:dyDescent="0.25">
      <c r="A343" s="83" t="s">
        <v>1022</v>
      </c>
      <c r="B343" s="84" t="s">
        <v>1271</v>
      </c>
      <c r="C343" s="84" t="s">
        <v>1272</v>
      </c>
      <c r="D343" s="83" t="s">
        <v>350</v>
      </c>
      <c r="E343" s="85" t="s">
        <v>351</v>
      </c>
      <c r="F343" s="85" t="s">
        <v>1023</v>
      </c>
      <c r="G343" s="83" t="s">
        <v>599</v>
      </c>
    </row>
    <row r="345" spans="1:17" ht="12.95" customHeight="1" x14ac:dyDescent="0.25">
      <c r="A345" s="55"/>
      <c r="B345" s="55"/>
      <c r="C345" s="55"/>
      <c r="D345" s="55"/>
      <c r="E345" s="55"/>
      <c r="F345" s="81"/>
      <c r="G345" s="55"/>
      <c r="H345" s="55"/>
    </row>
    <row r="346" spans="1:17" ht="12.95" customHeight="1" x14ac:dyDescent="0.25"/>
  </sheetData>
  <sortState ref="A279:AMK328">
    <sortCondition ref="A328"/>
  </sortState>
  <phoneticPr fontId="20" type="noConversion"/>
  <hyperlinks>
    <hyperlink ref="F151" r:id="rId1"/>
    <hyperlink ref="F322" r:id="rId2"/>
  </hyperlinks>
  <pageMargins left="0.75" right="0.75" top="1" bottom="1" header="0.51" footer="0.51"/>
  <pageSetup scale="50" firstPageNumber="0" fitToHeight="5"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Table 1_sites</vt:lpstr>
      <vt:lpstr>Table 2_records</vt:lpstr>
      <vt:lpstr>Table S1_rejected</vt:lpstr>
      <vt:lpstr>'Table 1_sites'!Print_Area</vt:lpstr>
      <vt:lpstr>'Table 2_records'!Print_Area</vt:lpstr>
      <vt:lpstr>'Table S1_rejected'!Print_Area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Kaufman</dc:creator>
  <cp:lastModifiedBy>Bruce Bauer</cp:lastModifiedBy>
  <cp:revision>0</cp:revision>
  <cp:lastPrinted>2013-11-30T22:13:49Z</cp:lastPrinted>
  <dcterms:created xsi:type="dcterms:W3CDTF">2013-11-15T12:28:44Z</dcterms:created>
  <dcterms:modified xsi:type="dcterms:W3CDTF">2014-01-03T18:41:40Z</dcterms:modified>
</cp:coreProperties>
</file>